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egycymoedd.sharepoint.com/sites/Estates-CapitalProjects-ConditionSurveys2026/Shared Documents/2. Define/"/>
    </mc:Choice>
  </mc:AlternateContent>
  <xr:revisionPtr revIDLastSave="1" documentId="8_{4FA465F6-8EB5-4E36-8610-C2586D1212AA}" xr6:coauthVersionLast="47" xr6:coauthVersionMax="47" xr10:uidLastSave="{F6B9F585-BFE1-4DDC-A781-452562ADDC9E}"/>
  <bookViews>
    <workbookView xWindow="28680" yWindow="-120" windowWidth="29040" windowHeight="15720" activeTab="1" xr2:uid="{00000000-000D-0000-FFFF-FFFF00000000}"/>
  </bookViews>
  <sheets>
    <sheet name="Summary" sheetId="2" r:id="rId1"/>
    <sheet name="Survey Report" sheetId="1" r:id="rId2"/>
    <sheet name="Methodology" sheetId="3" r:id="rId3"/>
  </sheets>
  <definedNames>
    <definedName name="_xlnm._FilterDatabase" localSheetId="2" hidden="1">Methodology!$A$2:$H$2</definedName>
    <definedName name="_xlnm._FilterDatabase" localSheetId="1" hidden="1">'Survey Report'!$A$1:$AA$123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24" i="1" l="1"/>
  <c r="E17" i="2"/>
  <c r="E8" i="2"/>
  <c r="E14" i="2"/>
  <c r="F21" i="2"/>
  <c r="C18" i="2"/>
  <c r="G25" i="2"/>
  <c r="E31" i="2"/>
  <c r="C5" i="2"/>
  <c r="C14" i="2"/>
  <c r="E13" i="2"/>
  <c r="C30" i="2"/>
  <c r="E6" i="2"/>
  <c r="E18" i="2"/>
  <c r="C21" i="2"/>
  <c r="F5" i="2"/>
  <c r="E7" i="2"/>
  <c r="F12" i="2"/>
  <c r="E16" i="2"/>
  <c r="E22" i="2"/>
  <c r="F30" i="2"/>
  <c r="C7" i="2"/>
  <c r="E15" i="2"/>
  <c r="D24" i="2"/>
  <c r="H24" i="2" s="1"/>
  <c r="D8" i="2"/>
  <c r="H8" i="2" s="1"/>
  <c r="D7" i="2"/>
  <c r="H7" i="2" s="1"/>
  <c r="D6" i="2"/>
  <c r="H6" i="2" s="1"/>
  <c r="G3" i="2"/>
  <c r="C17" i="2"/>
  <c r="C13" i="2"/>
  <c r="E12" i="2"/>
  <c r="D19" i="2"/>
  <c r="H19" i="2" s="1"/>
  <c r="D18" i="2"/>
  <c r="H18" i="2" s="1"/>
  <c r="D17" i="2"/>
  <c r="H17" i="2" s="1"/>
  <c r="D16" i="2"/>
  <c r="H16" i="2" s="1"/>
  <c r="D15" i="2"/>
  <c r="H15" i="2" s="1"/>
  <c r="D14" i="2"/>
  <c r="H14" i="2" s="1"/>
  <c r="D13" i="2"/>
  <c r="H13" i="2" s="1"/>
  <c r="C22" i="2"/>
  <c r="E21" i="2"/>
  <c r="D22" i="2"/>
  <c r="H22" i="2" s="1"/>
  <c r="G24" i="2"/>
  <c r="F25" i="2"/>
  <c r="C31" i="2"/>
  <c r="E30" i="2"/>
  <c r="D31" i="2"/>
  <c r="H31" i="2" s="1"/>
  <c r="C6" i="2"/>
  <c r="C3" i="2"/>
  <c r="D4" i="2"/>
  <c r="H4" i="2" s="1"/>
  <c r="E5" i="2"/>
  <c r="D10" i="2"/>
  <c r="H10" i="2" s="1"/>
  <c r="D9" i="2"/>
  <c r="H9" i="2" s="1"/>
  <c r="C8" i="2"/>
  <c r="D5" i="2"/>
  <c r="H5" i="2" s="1"/>
  <c r="G10" i="2"/>
  <c r="G9" i="2"/>
  <c r="G8" i="2"/>
  <c r="G7" i="2"/>
  <c r="G6" i="2"/>
  <c r="F3" i="2"/>
  <c r="C12" i="2"/>
  <c r="C16" i="2"/>
  <c r="D12" i="2"/>
  <c r="H12" i="2" s="1"/>
  <c r="G19" i="2"/>
  <c r="G18" i="2"/>
  <c r="G17" i="2"/>
  <c r="G16" i="2"/>
  <c r="G15" i="2"/>
  <c r="G14" i="2"/>
  <c r="G13" i="2"/>
  <c r="D21" i="2"/>
  <c r="H21" i="2" s="1"/>
  <c r="G22" i="2"/>
  <c r="C24" i="2"/>
  <c r="F24" i="2"/>
  <c r="E25" i="2"/>
  <c r="D30" i="2"/>
  <c r="H30" i="2" s="1"/>
  <c r="G31" i="2"/>
  <c r="G5" i="2"/>
  <c r="F10" i="2"/>
  <c r="F9" i="2"/>
  <c r="F8" i="2"/>
  <c r="F7" i="2"/>
  <c r="F6" i="2"/>
  <c r="D3" i="2"/>
  <c r="H3" i="2" s="1"/>
  <c r="E3" i="2"/>
  <c r="C15" i="2"/>
  <c r="G12" i="2"/>
  <c r="F19" i="2"/>
  <c r="F18" i="2"/>
  <c r="F17" i="2"/>
  <c r="F16" i="2"/>
  <c r="F15" i="2"/>
  <c r="F14" i="2"/>
  <c r="F13" i="2"/>
  <c r="G21" i="2"/>
  <c r="F22" i="2"/>
  <c r="C25" i="2"/>
  <c r="E24" i="2"/>
  <c r="D25" i="2"/>
  <c r="H25" i="2" s="1"/>
  <c r="G30" i="2"/>
  <c r="F31" i="2"/>
  <c r="E2" i="2"/>
  <c r="F2" i="2"/>
  <c r="G2" i="2"/>
  <c r="E4" i="2"/>
  <c r="F4" i="2"/>
  <c r="G4" i="2"/>
  <c r="E11" i="2"/>
  <c r="F11" i="2"/>
  <c r="G11" i="2"/>
  <c r="E20" i="2"/>
  <c r="F20" i="2"/>
  <c r="G20" i="2"/>
  <c r="E23" i="2"/>
  <c r="F23" i="2"/>
  <c r="G23" i="2"/>
  <c r="E26" i="2"/>
  <c r="F26" i="2"/>
  <c r="G26" i="2"/>
  <c r="E27" i="2"/>
  <c r="F27" i="2"/>
  <c r="G27" i="2"/>
  <c r="E28" i="2"/>
  <c r="F28" i="2"/>
  <c r="G28" i="2"/>
  <c r="E29" i="2"/>
  <c r="F29" i="2"/>
  <c r="G29" i="2"/>
  <c r="D11" i="2"/>
  <c r="H11" i="2" s="1"/>
  <c r="D20" i="2"/>
  <c r="H20" i="2" s="1"/>
  <c r="D23" i="2"/>
  <c r="H23" i="2" s="1"/>
  <c r="D26" i="2"/>
  <c r="H26" i="2" s="1"/>
  <c r="D27" i="2"/>
  <c r="H27" i="2" s="1"/>
  <c r="D28" i="2"/>
  <c r="H28" i="2" s="1"/>
  <c r="D29" i="2"/>
  <c r="H29" i="2" s="1"/>
  <c r="D2" i="2"/>
  <c r="H2" i="2" s="1"/>
  <c r="C4" i="2"/>
  <c r="C11" i="2"/>
  <c r="C20" i="2"/>
  <c r="C23" i="2"/>
  <c r="C26" i="2"/>
  <c r="C27" i="2"/>
  <c r="C28" i="2"/>
  <c r="C29" i="2"/>
  <c r="C2" i="2"/>
  <c r="D16" i="3"/>
  <c r="F4" i="3"/>
  <c r="F6" i="3"/>
  <c r="F7" i="3"/>
  <c r="F8" i="3"/>
  <c r="F9" i="3"/>
  <c r="F10" i="3"/>
  <c r="F13" i="3"/>
  <c r="F11" i="3"/>
  <c r="F12" i="3"/>
  <c r="F14" i="3"/>
  <c r="F5" i="3"/>
  <c r="F3" i="3"/>
  <c r="E5" i="3"/>
  <c r="E4" i="3"/>
  <c r="E6" i="3"/>
  <c r="E7" i="3"/>
  <c r="E8" i="3"/>
  <c r="E9" i="3"/>
  <c r="E10" i="3"/>
  <c r="E13" i="3"/>
  <c r="E11" i="3"/>
  <c r="E12" i="3"/>
  <c r="E14" i="3"/>
  <c r="E3" i="3"/>
  <c r="C5" i="3"/>
  <c r="G5" i="3" s="1"/>
  <c r="C4" i="3"/>
  <c r="G4" i="3" s="1"/>
  <c r="C6" i="3"/>
  <c r="G6" i="3" s="1"/>
  <c r="C7" i="3"/>
  <c r="G7" i="3" s="1"/>
  <c r="C8" i="3"/>
  <c r="G8" i="3" s="1"/>
  <c r="C9" i="3"/>
  <c r="G9" i="3" s="1"/>
  <c r="C10" i="3"/>
  <c r="G10" i="3" s="1"/>
  <c r="C13" i="3"/>
  <c r="G13" i="3" s="1"/>
  <c r="C11" i="3"/>
  <c r="G11" i="3" s="1"/>
  <c r="C12" i="3"/>
  <c r="G12" i="3" s="1"/>
  <c r="C14" i="3"/>
  <c r="G14" i="3" s="1"/>
  <c r="C3" i="3"/>
  <c r="G3" i="3" s="1"/>
  <c r="H14" i="3" l="1"/>
  <c r="H10" i="3"/>
  <c r="H6" i="3"/>
  <c r="J12" i="2"/>
  <c r="J13" i="2"/>
  <c r="J14" i="2"/>
  <c r="J15" i="2"/>
  <c r="J16" i="2"/>
  <c r="J17" i="2"/>
  <c r="J18" i="2"/>
  <c r="J19" i="2"/>
  <c r="J20" i="2"/>
  <c r="J22" i="2"/>
  <c r="J21" i="2"/>
  <c r="K30" i="2"/>
  <c r="K31" i="2"/>
  <c r="K7" i="2"/>
  <c r="K4" i="2"/>
  <c r="K10" i="2"/>
  <c r="K5" i="2"/>
  <c r="K6" i="2"/>
  <c r="K9" i="2"/>
  <c r="K8" i="2"/>
  <c r="H12" i="3"/>
  <c r="I30" i="2"/>
  <c r="I31" i="2"/>
  <c r="H4" i="3"/>
  <c r="I7" i="2"/>
  <c r="I4" i="2"/>
  <c r="I6" i="2"/>
  <c r="I5" i="2"/>
  <c r="I9" i="2"/>
  <c r="I10" i="2"/>
  <c r="I8" i="2"/>
  <c r="K24" i="2"/>
  <c r="K25" i="2"/>
  <c r="K12" i="2"/>
  <c r="K14" i="2"/>
  <c r="K18" i="2"/>
  <c r="K13" i="2"/>
  <c r="K17" i="2"/>
  <c r="K16" i="2"/>
  <c r="K15" i="2"/>
  <c r="K19" i="2"/>
  <c r="H11" i="3"/>
  <c r="H8" i="3"/>
  <c r="I24" i="2"/>
  <c r="I25" i="2"/>
  <c r="H5" i="3"/>
  <c r="I13" i="2"/>
  <c r="I14" i="2"/>
  <c r="I15" i="2"/>
  <c r="I16" i="2"/>
  <c r="I17" i="2"/>
  <c r="I18" i="2"/>
  <c r="I19" i="2"/>
  <c r="I12" i="2"/>
  <c r="J30" i="2"/>
  <c r="J31" i="2"/>
  <c r="J7" i="2"/>
  <c r="J4" i="2"/>
  <c r="J9" i="2"/>
  <c r="J5" i="2"/>
  <c r="J10" i="2"/>
  <c r="J8" i="2"/>
  <c r="J6" i="2"/>
  <c r="K3" i="2"/>
  <c r="K22" i="2"/>
  <c r="K21" i="2"/>
  <c r="H3" i="3"/>
  <c r="I3" i="2"/>
  <c r="H13" i="3"/>
  <c r="H7" i="3"/>
  <c r="I21" i="2"/>
  <c r="I22" i="2"/>
  <c r="J3" i="2"/>
  <c r="J25" i="2"/>
  <c r="J24" i="2"/>
  <c r="H9" i="3"/>
  <c r="I29" i="2"/>
  <c r="J26" i="2"/>
  <c r="I23" i="2"/>
  <c r="J27" i="2"/>
  <c r="J29" i="2"/>
  <c r="J11" i="2"/>
  <c r="K26" i="2"/>
  <c r="J2" i="2"/>
  <c r="K2" i="2"/>
  <c r="I26" i="2"/>
  <c r="K27" i="2"/>
  <c r="J28" i="2"/>
  <c r="K23" i="2"/>
  <c r="K11" i="2"/>
  <c r="I28" i="2"/>
  <c r="I11" i="2"/>
  <c r="K20" i="2"/>
  <c r="J23" i="2"/>
  <c r="K29" i="2"/>
  <c r="I27" i="2"/>
  <c r="G16" i="3"/>
  <c r="F16" i="3"/>
  <c r="K28" i="2"/>
  <c r="I20" i="2"/>
  <c r="I2" i="2"/>
  <c r="E16" i="3"/>
  <c r="L6" i="2" l="1"/>
  <c r="L22" i="2"/>
  <c r="L19" i="2"/>
  <c r="L15" i="2"/>
  <c r="L8" i="2"/>
  <c r="L21" i="2"/>
  <c r="M21" i="2" s="1"/>
  <c r="N21" i="2" s="1"/>
  <c r="L24" i="2"/>
  <c r="M24" i="2" s="1"/>
  <c r="N24" i="2" s="1"/>
  <c r="L10" i="2"/>
  <c r="L5" i="2"/>
  <c r="L25" i="2"/>
  <c r="L18" i="2"/>
  <c r="L14" i="2"/>
  <c r="L31" i="2"/>
  <c r="L17" i="2"/>
  <c r="M17" i="2" s="1"/>
  <c r="N17" i="2" s="1"/>
  <c r="L13" i="2"/>
  <c r="L30" i="2"/>
  <c r="L3" i="2"/>
  <c r="L12" i="2"/>
  <c r="M12" i="2" s="1"/>
  <c r="N12" i="2" s="1"/>
  <c r="L16" i="2"/>
  <c r="L9" i="2"/>
  <c r="L7" i="2"/>
  <c r="M7" i="2" s="1"/>
  <c r="N7" i="2" s="1"/>
  <c r="L4" i="2"/>
  <c r="M4" i="2" s="1"/>
  <c r="N4" i="2" s="1"/>
  <c r="L29" i="2"/>
  <c r="L26" i="2"/>
  <c r="M26" i="2" s="1"/>
  <c r="N26" i="2" s="1"/>
  <c r="L20" i="2"/>
  <c r="M20" i="2" s="1"/>
  <c r="N20" i="2" s="1"/>
  <c r="L27" i="2"/>
  <c r="L2" i="2"/>
  <c r="L28" i="2"/>
  <c r="M28" i="2" s="1"/>
  <c r="N28" i="2" s="1"/>
  <c r="L23" i="2"/>
  <c r="L11" i="2"/>
  <c r="M11" i="2" s="1"/>
  <c r="N11" i="2" s="1"/>
  <c r="M19" i="2" l="1"/>
  <c r="N19" i="2" s="1"/>
  <c r="M10" i="2"/>
  <c r="N10" i="2" s="1"/>
  <c r="M9" i="2"/>
  <c r="N9" i="2" s="1"/>
  <c r="M27" i="2"/>
  <c r="N27" i="2" s="1"/>
  <c r="M3" i="2"/>
  <c r="N3" i="2" s="1"/>
  <c r="M31" i="2"/>
  <c r="N31" i="2" s="1"/>
  <c r="M2" i="2"/>
  <c r="M16" i="2"/>
  <c r="N16" i="2" s="1"/>
  <c r="M30" i="2"/>
  <c r="N30" i="2" s="1"/>
  <c r="M18" i="2"/>
  <c r="N18" i="2" s="1"/>
  <c r="M8" i="2"/>
  <c r="N8" i="2" s="1"/>
  <c r="M22" i="2"/>
  <c r="N22" i="2" s="1"/>
  <c r="M25" i="2"/>
  <c r="N25" i="2" s="1"/>
  <c r="M15" i="2"/>
  <c r="N15" i="2" s="1"/>
  <c r="M23" i="2"/>
  <c r="N23" i="2" s="1"/>
  <c r="M29" i="2"/>
  <c r="N29" i="2" s="1"/>
  <c r="M5" i="2"/>
  <c r="N5" i="2" s="1"/>
  <c r="M6" i="2"/>
  <c r="N6" i="2" s="1"/>
  <c r="M13" i="2"/>
  <c r="N13" i="2" s="1"/>
  <c r="M14" i="2"/>
  <c r="N14" i="2" s="1"/>
  <c r="N2" i="2" l="1"/>
  <c r="M33" i="2"/>
  <c r="N33" i="2" s="1"/>
</calcChain>
</file>

<file path=xl/sharedStrings.xml><?xml version="1.0" encoding="utf-8"?>
<sst xmlns="http://schemas.openxmlformats.org/spreadsheetml/2006/main" count="2497" uniqueCount="469">
  <si>
    <t>Element</t>
  </si>
  <si>
    <t>Sub-Element</t>
  </si>
  <si>
    <t>Items</t>
  </si>
  <si>
    <t>A</t>
  </si>
  <si>
    <t>B</t>
  </si>
  <si>
    <t>C</t>
  </si>
  <si>
    <t>D</t>
  </si>
  <si>
    <t>Condition</t>
  </si>
  <si>
    <t>Roofs</t>
  </si>
  <si>
    <t>Flat Roofs</t>
  </si>
  <si>
    <t>Electrical Services</t>
  </si>
  <si>
    <t>Lighting - Fittings</t>
  </si>
  <si>
    <t>Power - Fittings</t>
  </si>
  <si>
    <t>Power</t>
  </si>
  <si>
    <t>Fire Alarms</t>
  </si>
  <si>
    <t>Lighting - Wiring</t>
  </si>
  <si>
    <t>Power - Wiring</t>
  </si>
  <si>
    <t>Mechanical Services</t>
  </si>
  <si>
    <t>Gas Distribution</t>
  </si>
  <si>
    <t>Hot and Cold Water Storage Tanks and Equipment</t>
  </si>
  <si>
    <t>Heating - Controls</t>
  </si>
  <si>
    <t>Heat Source and Equipment</t>
  </si>
  <si>
    <t>Heating - Distribution</t>
  </si>
  <si>
    <t>Air Conditioning</t>
  </si>
  <si>
    <t>Ventilation</t>
  </si>
  <si>
    <t>Hot and Cold Water Storage Tanks and Equipment - Distribution</t>
  </si>
  <si>
    <t>External Walls, Windows and Doors</t>
  </si>
  <si>
    <t>Windows and Doors</t>
  </si>
  <si>
    <t>Walls</t>
  </si>
  <si>
    <t>Internal Walls and Doors</t>
  </si>
  <si>
    <t>Walls and Partitions</t>
  </si>
  <si>
    <t>Doors and Glazed Screens</t>
  </si>
  <si>
    <t>Floors and Stairs</t>
  </si>
  <si>
    <t>Redecorations</t>
  </si>
  <si>
    <t>Ceilings</t>
  </si>
  <si>
    <t>External Areas</t>
  </si>
  <si>
    <t xml:space="preserve">Paths and Pedestrian </t>
  </si>
  <si>
    <t>Soft Landscaping</t>
  </si>
  <si>
    <t>Overall</t>
  </si>
  <si>
    <t>Block_Name</t>
  </si>
  <si>
    <t>Floor Level</t>
  </si>
  <si>
    <t>Location_Name</t>
  </si>
  <si>
    <t>Asset Unique ID</t>
  </si>
  <si>
    <t>Date</t>
  </si>
  <si>
    <t>Major Element (M or E)</t>
  </si>
  <si>
    <t>Sub Element</t>
  </si>
  <si>
    <t>Asset_Group</t>
  </si>
  <si>
    <t>Asset_Element</t>
  </si>
  <si>
    <t>Asset_SubElement</t>
  </si>
  <si>
    <t>Asset_Component</t>
  </si>
  <si>
    <t>_Asset_Specification</t>
  </si>
  <si>
    <t>SFG_Code</t>
  </si>
  <si>
    <t>Manufacturer</t>
  </si>
  <si>
    <t>ModelNo</t>
  </si>
  <si>
    <t>SerielNo</t>
  </si>
  <si>
    <t>Comments</t>
  </si>
  <si>
    <t>ConditionGrade</t>
  </si>
  <si>
    <t>PriorityGrade</t>
  </si>
  <si>
    <t>Asset_Status</t>
  </si>
  <si>
    <t>Installation Year</t>
  </si>
  <si>
    <t>CurrentAge (yrs)</t>
  </si>
  <si>
    <t>BCIS LifeExpectancy</t>
  </si>
  <si>
    <t>Life Remaining (adjusted)</t>
  </si>
  <si>
    <t>Quantity</t>
  </si>
  <si>
    <t>Unit</t>
  </si>
  <si>
    <t>Costs Required</t>
  </si>
  <si>
    <t>Block A</t>
  </si>
  <si>
    <t>0 (Ground)</t>
  </si>
  <si>
    <t>RAG23 - Library</t>
  </si>
  <si>
    <t>ON_63682722254_93211</t>
  </si>
  <si>
    <t>5 - Services</t>
  </si>
  <si>
    <t>5.8 - Electrical Installations</t>
  </si>
  <si>
    <t>5.8.3.2 - Emergency Lighting</t>
  </si>
  <si>
    <t>Luminaires - Self-Contained</t>
  </si>
  <si>
    <t>EXIT luminaire. Maintained. 8 Watt</t>
  </si>
  <si>
    <t>37-01</t>
  </si>
  <si>
    <t>Unknown</t>
  </si>
  <si>
    <t xml:space="preserve">
</t>
  </si>
  <si>
    <t>P2</t>
  </si>
  <si>
    <t>Operational</t>
  </si>
  <si>
    <t>Nr</t>
  </si>
  <si>
    <t>RAG23J - Male Toilet</t>
  </si>
  <si>
    <t>ON_63682722636_93212</t>
  </si>
  <si>
    <t>Luminaires - 2D Circular - Surface Mounted (Internal)</t>
  </si>
  <si>
    <t>EM 2D 2Pin. 28W</t>
  </si>
  <si>
    <t>ON_63682722675_93213</t>
  </si>
  <si>
    <t>5.1 - Sanitary Installations</t>
  </si>
  <si>
    <t>5.1.2 - Sanitary Ancillaries</t>
  </si>
  <si>
    <t>Sanitary Appliances</t>
  </si>
  <si>
    <t>Hand Dryer</t>
  </si>
  <si>
    <t>18-03</t>
  </si>
  <si>
    <t>World Dryer</t>
  </si>
  <si>
    <t>A 48</t>
  </si>
  <si>
    <t xml:space="preserve">Asset approaching end of life and lifecycle replacement/refurbishment should be considered. Excessive wear and tear of asset/components, 
</t>
  </si>
  <si>
    <t>P3</t>
  </si>
  <si>
    <t xml:space="preserve">RAG23H - Disabled Toilet </t>
  </si>
  <si>
    <t>ON_63682722846_93214</t>
  </si>
  <si>
    <t>ON_63682722846_93215</t>
  </si>
  <si>
    <t>ON_63682722872_93216</t>
  </si>
  <si>
    <t>5.7 - Ventilation Systems</t>
  </si>
  <si>
    <t>5.7.2 - Local and Special Ventilation</t>
  </si>
  <si>
    <t>Domestic Toilet Extract Fan c/w ancillaries - Wall Mounted</t>
  </si>
  <si>
    <t>20-12</t>
  </si>
  <si>
    <t>Vent Axia</t>
  </si>
  <si>
    <t>Solo</t>
  </si>
  <si>
    <t xml:space="preserve">RAG23I - Female Toilet </t>
  </si>
  <si>
    <t>ON_63682722977_93217</t>
  </si>
  <si>
    <t>ON_63682722977_93218</t>
  </si>
  <si>
    <t>ON_63682722977_93219</t>
  </si>
  <si>
    <t>ON_63682723019_93220</t>
  </si>
  <si>
    <t>5.4 - Water Installations</t>
  </si>
  <si>
    <t>5.4.4 - Local Hot Water Distribution</t>
  </si>
  <si>
    <t>Local Electric Hot Water Heaters</t>
  </si>
  <si>
    <t>Unvented c/w valves/thermostat, 30 litre, 3kW</t>
  </si>
  <si>
    <t>32-10</t>
  </si>
  <si>
    <t>Santon</t>
  </si>
  <si>
    <t>Electronics</t>
  </si>
  <si>
    <t>RAG21 - Stores</t>
  </si>
  <si>
    <t>ON_63682723304_93221</t>
  </si>
  <si>
    <t>ON_63682723330_93222</t>
  </si>
  <si>
    <t>5.8.2 - Power Installations</t>
  </si>
  <si>
    <t>LV Distribution Boards - TP&amp;N</t>
  </si>
  <si>
    <t>MCB Distribution Board, TP&amp;N, 12way inc MCBs</t>
  </si>
  <si>
    <t>44-07</t>
  </si>
  <si>
    <t>Square  D</t>
  </si>
  <si>
    <t>Load Centre</t>
  </si>
  <si>
    <t>ON_63682723438_93223</t>
  </si>
  <si>
    <t>LV Distribution Boards - SP&amp;N</t>
  </si>
  <si>
    <t>MCB Distribution Board, SP&amp;N, 6 way inc MCBs</t>
  </si>
  <si>
    <t>Dorman Smith</t>
  </si>
  <si>
    <t xml:space="preserve">Loadlimiter </t>
  </si>
  <si>
    <t>RAG19 - Stores</t>
  </si>
  <si>
    <t>ON_63682723742_93224</t>
  </si>
  <si>
    <t>5.6 - Space Heating &amp; Air Conditioning</t>
  </si>
  <si>
    <t>5.6.6 - Local Heating and Cooling</t>
  </si>
  <si>
    <t>DX Unit - Ceiling  Mounted</t>
  </si>
  <si>
    <t>Cooling 12.20 kW, Heating 14.60 kW - Without Condenser</t>
  </si>
  <si>
    <t>59-07</t>
  </si>
  <si>
    <t>Daikin</t>
  </si>
  <si>
    <t>RAG24 - Toilet</t>
  </si>
  <si>
    <t>ON_63682724760_93225</t>
  </si>
  <si>
    <t>MCB Distribution Board, SP&amp;N, 12 way inc MCBs</t>
  </si>
  <si>
    <t xml:space="preserve">MEM </t>
  </si>
  <si>
    <t>MEMSHIELD</t>
  </si>
  <si>
    <t>ON_63682724760_93226</t>
  </si>
  <si>
    <t xml:space="preserve">MEMSHIELD </t>
  </si>
  <si>
    <t>Female Toilet</t>
  </si>
  <si>
    <t>ON_63682725047_93227</t>
  </si>
  <si>
    <t>P1</t>
  </si>
  <si>
    <t>ON_63682725047_93228</t>
  </si>
  <si>
    <t>Armitage Venestra</t>
  </si>
  <si>
    <t>WAD 5</t>
  </si>
  <si>
    <t>Disabled Toilet</t>
  </si>
  <si>
    <t>ON_63682725256_93229</t>
  </si>
  <si>
    <t>ON_63682725256_93230</t>
  </si>
  <si>
    <t xml:space="preserve">Vent Axia </t>
  </si>
  <si>
    <t>RAG06 - Hairdressing Studio</t>
  </si>
  <si>
    <t>ON_63682726103_93231</t>
  </si>
  <si>
    <t>ON_63682726121_93232</t>
  </si>
  <si>
    <t>ON_63682726141_93233</t>
  </si>
  <si>
    <t>Menvier</t>
  </si>
  <si>
    <t>BLN</t>
  </si>
  <si>
    <t>RAS01 - Reception</t>
  </si>
  <si>
    <t>ON_63682727223_93234</t>
  </si>
  <si>
    <t>5.6.2 - Local Heating</t>
  </si>
  <si>
    <t>Electric, Wall mounted panel heater</t>
  </si>
  <si>
    <t>2000W</t>
  </si>
  <si>
    <t>29-02</t>
  </si>
  <si>
    <t>AC3000N</t>
  </si>
  <si>
    <t>ON_63682727353_93235</t>
  </si>
  <si>
    <t>ON_63682727577_93237</t>
  </si>
  <si>
    <t>RGB07A - Disabled Toilet</t>
  </si>
  <si>
    <t>ON_63682728201_93238</t>
  </si>
  <si>
    <t>Luminaires - Fluorescent  - Modular Recessed (Internal)</t>
  </si>
  <si>
    <t>EM 600 x 600 mm. 4 x 18W T8. Modular recessed linear fluorescent; high frequency control gear; low brightness louver.</t>
  </si>
  <si>
    <t>ON_63682728201_93239</t>
  </si>
  <si>
    <t>RBG09 - Teaching</t>
  </si>
  <si>
    <t>ON_63682728524_93240</t>
  </si>
  <si>
    <t>ON_63682728575_93241</t>
  </si>
  <si>
    <t>MEMSHIELD 2</t>
  </si>
  <si>
    <t>ON_63682728575_93242</t>
  </si>
  <si>
    <t>ON_63682728838_93243</t>
  </si>
  <si>
    <t>Thorn</t>
  </si>
  <si>
    <t>RBG11 - Teaching</t>
  </si>
  <si>
    <t>ON_63682729178_93244</t>
  </si>
  <si>
    <t>ON_63682729221_93245</t>
  </si>
  <si>
    <t xml:space="preserve">HRC Distribution Board, TP&amp;N, 32A Incomer - 4 way </t>
  </si>
  <si>
    <t xml:space="preserve">Asset approaching end of life and lifecycle replacement/refurbishment should be considered. Damaged or missing equipment/components, 
</t>
  </si>
  <si>
    <t>ON_63682729298_93246</t>
  </si>
  <si>
    <t>MCB Distribution Board, TP&amp;N, 4way inc MCBs</t>
  </si>
  <si>
    <t xml:space="preserve">Schneider </t>
  </si>
  <si>
    <t>Acti 9 Isobar</t>
  </si>
  <si>
    <t>RBG14 - Teaching</t>
  </si>
  <si>
    <t>ON_63682729658_93247</t>
  </si>
  <si>
    <t xml:space="preserve">HRC Distribution Board, SP&amp;N, 32A Incomer - 12 way </t>
  </si>
  <si>
    <t>RBG15 - Common Room</t>
  </si>
  <si>
    <t>ON_63682730003_93248</t>
  </si>
  <si>
    <t>5.8.3.1 - Lighting Installations - Luminaires</t>
  </si>
  <si>
    <t>Luminaires - LED - Modular Recessed (Internal)</t>
  </si>
  <si>
    <t>600 x 600 mm. Modular LED luminaire; recessed into ceiling; including driver, polycarbonate optical lenses/diffuser, heat sink and 4000 K colour temperature</t>
  </si>
  <si>
    <t>36-03</t>
  </si>
  <si>
    <t>1</t>
  </si>
  <si>
    <t>RB103 - Male Toilet</t>
  </si>
  <si>
    <t>ON_63682731645_93249</t>
  </si>
  <si>
    <t>Deta</t>
  </si>
  <si>
    <t>1008</t>
  </si>
  <si>
    <t>RB101 - Theatre Workshop</t>
  </si>
  <si>
    <t>ON_63682732053_93250</t>
  </si>
  <si>
    <t>5.7.1 - Central Ventilation</t>
  </si>
  <si>
    <t>Fans - Central System - Duct Mounted</t>
  </si>
  <si>
    <t>5.0m3/s @ 200Pa. In line fan with backward curved centrifugal impellor; including ancillaries, matching flanges, flexible connectors and clips; 415 V, 3phase, 50 Hz motor;</t>
  </si>
  <si>
    <t>20-03</t>
  </si>
  <si>
    <t>Vortice</t>
  </si>
  <si>
    <t>RAS1 - Stairs</t>
  </si>
  <si>
    <t>ON_63682732500_93251</t>
  </si>
  <si>
    <t>ON_63682732536_93252</t>
  </si>
  <si>
    <t>Emergilite</t>
  </si>
  <si>
    <t>PE2311</t>
  </si>
  <si>
    <t>RA104 - Kitchen</t>
  </si>
  <si>
    <t>ON_63682732837_93253</t>
  </si>
  <si>
    <t xml:space="preserve">HRC Distribution Board, TP&amp;N, 100A Incomer - 8 way </t>
  </si>
  <si>
    <t>ON_63682732932_93254</t>
  </si>
  <si>
    <t>RA112 - Office</t>
  </si>
  <si>
    <t>ON_63682733725_93255</t>
  </si>
  <si>
    <t>RA114 - Office</t>
  </si>
  <si>
    <t>ON_63682734134_93256</t>
  </si>
  <si>
    <t>RA115 - Kitchen</t>
  </si>
  <si>
    <t>ON_63682734229_93257</t>
  </si>
  <si>
    <t>Unvented c/w valves/thermostat, 10 litre, 2.2kW</t>
  </si>
  <si>
    <t>Redring</t>
  </si>
  <si>
    <t>22716801</t>
  </si>
  <si>
    <t>28 221320</t>
  </si>
  <si>
    <t>RA117 - Store</t>
  </si>
  <si>
    <t>ON_63682734483_93258</t>
  </si>
  <si>
    <t>HRC Distribution Board, TP&amp;N, 100A Incomer - 4 way</t>
  </si>
  <si>
    <t>Crabtree</t>
  </si>
  <si>
    <t>ON_63682734483_93259</t>
  </si>
  <si>
    <t xml:space="preserve">Crabtree </t>
  </si>
  <si>
    <t>RA118 - Female Toilet</t>
  </si>
  <si>
    <t>ON_63682735024_93260</t>
  </si>
  <si>
    <t>ON_63682735054_93261</t>
  </si>
  <si>
    <t>ON_63682735076_93262</t>
  </si>
  <si>
    <t>Newlec</t>
  </si>
  <si>
    <t>NL9</t>
  </si>
  <si>
    <t xml:space="preserve">RA1C1 - Corridor </t>
  </si>
  <si>
    <t>ON_63682735452_93263</t>
  </si>
  <si>
    <t>ON_63682735469_93264</t>
  </si>
  <si>
    <t xml:space="preserve">RAGC1 - Corridor </t>
  </si>
  <si>
    <t>ON_63682736657_93265</t>
  </si>
  <si>
    <t>ON_63682736657_93266</t>
  </si>
  <si>
    <t>SupaLux</t>
  </si>
  <si>
    <t>EMW1EB8M3</t>
  </si>
  <si>
    <t>Plantroom</t>
  </si>
  <si>
    <t>ON_63682794313_93267</t>
  </si>
  <si>
    <t>5.5 - Heat Source</t>
  </si>
  <si>
    <t>5.5.1 - Heat Source</t>
  </si>
  <si>
    <t>Boilers - Gas/Oil - Atmospheric</t>
  </si>
  <si>
    <t>(High/low)(Conventional Flue) 300-340 kW</t>
  </si>
  <si>
    <t>05-03</t>
  </si>
  <si>
    <t>Ecoflam</t>
  </si>
  <si>
    <t>Ecomax NC 300</t>
  </si>
  <si>
    <t>ZN3155002</t>
  </si>
  <si>
    <t>ON_63682794313_93268</t>
  </si>
  <si>
    <t>ON_63682794313_93269</t>
  </si>
  <si>
    <t>ON_63682794313_93270</t>
  </si>
  <si>
    <t>5.6.1 - Central Heating</t>
  </si>
  <si>
    <t>Pump - Twin Head, Pipeline Mounted Pump</t>
  </si>
  <si>
    <t>12.0 l/s at 42 kPa - 1.1 kW Motor</t>
  </si>
  <si>
    <t>45-02</t>
  </si>
  <si>
    <t>Grundfos</t>
  </si>
  <si>
    <t>ON_63682794313_93271</t>
  </si>
  <si>
    <t>Pump - Single Head, Pipeline Mounted Pump</t>
  </si>
  <si>
    <t>5.0 l/s at 30 kPa - 0.37 kW Motor</t>
  </si>
  <si>
    <t>40 60/2 F</t>
  </si>
  <si>
    <t>96401915</t>
  </si>
  <si>
    <t>ON_63682794313_93272</t>
  </si>
  <si>
    <t>40-60/2 F</t>
  </si>
  <si>
    <t>ON_63682794313_93273</t>
  </si>
  <si>
    <t>ON_63682794313_93274</t>
  </si>
  <si>
    <t>Pressurisation unit</t>
  </si>
  <si>
    <t>2,400 litre (c/w expansion vessel)</t>
  </si>
  <si>
    <t>40-25</t>
  </si>
  <si>
    <t>Boss</t>
  </si>
  <si>
    <t>ON_63682794313_93275</t>
  </si>
  <si>
    <t>Expansion Vessel - Closed (with membrane)</t>
  </si>
  <si>
    <t xml:space="preserve">500 litre </t>
  </si>
  <si>
    <t>32-12</t>
  </si>
  <si>
    <t>ON_63682795095_93276</t>
  </si>
  <si>
    <t>ON_63682795117_93277</t>
  </si>
  <si>
    <t>5.4.3 - Hot Water Services</t>
  </si>
  <si>
    <t>Storage Calorifier</t>
  </si>
  <si>
    <t>400 Litre - Copper</t>
  </si>
  <si>
    <t>32-07</t>
  </si>
  <si>
    <t>Ecocharger</t>
  </si>
  <si>
    <t>ECH 63-370 CE</t>
  </si>
  <si>
    <t>173006248105002</t>
  </si>
  <si>
    <t>ON_63682795283_93278</t>
  </si>
  <si>
    <t>10 - 50 litre</t>
  </si>
  <si>
    <t>Aquasystem</t>
  </si>
  <si>
    <t>ARB24</t>
  </si>
  <si>
    <t>Z2779919</t>
  </si>
  <si>
    <t>ON_63682795372_93279</t>
  </si>
  <si>
    <t>UPS 40-50 FB 250</t>
  </si>
  <si>
    <t>52021405</t>
  </si>
  <si>
    <t>ON_63682795449_93280</t>
  </si>
  <si>
    <t>5.12 - Communications, Security and Control Systems</t>
  </si>
  <si>
    <t>5.12.3 - Central Control / Building Management Systems</t>
  </si>
  <si>
    <t>HVAC - Controls</t>
  </si>
  <si>
    <t>Plant Controller, 96 I/O Points</t>
  </si>
  <si>
    <t>14-23</t>
  </si>
  <si>
    <t>BBM Control Systems</t>
  </si>
  <si>
    <t>ON_63682795540_93281</t>
  </si>
  <si>
    <t>MCB Distribution Board, TP&amp;N, 6way inc MCBs</t>
  </si>
  <si>
    <t>CPN</t>
  </si>
  <si>
    <t>ON_63682795590_93282</t>
  </si>
  <si>
    <t>5.9 - Fuel Installations</t>
  </si>
  <si>
    <t>5.9.2 - Fuel Distribution Systems</t>
  </si>
  <si>
    <t>Gas - Valves</t>
  </si>
  <si>
    <t>Solenoid Valve/Shut Off</t>
  </si>
  <si>
    <t>40-22</t>
  </si>
  <si>
    <t>Elektrogas</t>
  </si>
  <si>
    <t>VMR82-DN80</t>
  </si>
  <si>
    <t>ON_63682795656_93283</t>
  </si>
  <si>
    <t>Luminaires - Fluorescent  - Surface Linear (Internal)</t>
  </si>
  <si>
    <t>Twin lamp: Diffuser. 1800 mm 70W</t>
  </si>
  <si>
    <t>All Block</t>
  </si>
  <si>
    <t>ON_63682796045_93284</t>
  </si>
  <si>
    <t>Double panel radiators with one convector surface, 750 mm high:</t>
  </si>
  <si>
    <t>900 mm long</t>
  </si>
  <si>
    <t>28-08</t>
  </si>
  <si>
    <t>ON_63682796109_93285</t>
  </si>
  <si>
    <t>600 x 600 mm. 3 x 18W T8. Modular recessed linear fluorescent; high frequency control gear; low brightness louver.</t>
  </si>
  <si>
    <t>ON_63682796210_93286</t>
  </si>
  <si>
    <t>ON_63682796245_93287</t>
  </si>
  <si>
    <t>Luminaires - Low Voltage - Down lighters (Internal)</t>
  </si>
  <si>
    <t>118 mm dia. × 50 watt. Down lighter, recessed; low voltage; mirror reflector with white/chrome bezel; dimmable transformer; for dichroic lamps</t>
  </si>
  <si>
    <t>ON_63682979073_93293</t>
  </si>
  <si>
    <t>2D 2Pin. 28W</t>
  </si>
  <si>
    <t>ON_63682979123_93294</t>
  </si>
  <si>
    <t>Luminaires - Fluorescent  - Recessed Compact (Internal)</t>
  </si>
  <si>
    <t>2 x 26W. Ceiling recessed asymmetric compact fluorescent down lighter; high frequency control gear; TCD lamp in 200 mm dia. luminaire;</t>
  </si>
  <si>
    <t>ON_63683490981_157957</t>
  </si>
  <si>
    <t>Wiring</t>
  </si>
  <si>
    <t>Small Power Wiring - including associated wireways</t>
  </si>
  <si>
    <t>unknown</t>
  </si>
  <si>
    <t>m2</t>
  </si>
  <si>
    <t>ON_63683491079_157958</t>
  </si>
  <si>
    <t>5.11 - Fire and Lightning Protection</t>
  </si>
  <si>
    <t>5.11.4 - Fire Detection and Alarms</t>
  </si>
  <si>
    <t>Fire Alarm - Wiring</t>
  </si>
  <si>
    <t>FP200</t>
  </si>
  <si>
    <t>22-02</t>
  </si>
  <si>
    <t>ON_63683491147_157959</t>
  </si>
  <si>
    <t>Ductwork Distribution</t>
  </si>
  <si>
    <t>16-02</t>
  </si>
  <si>
    <t xml:space="preserve">Excessive wear and tear of asset/components, 
</t>
  </si>
  <si>
    <t>ON_63683491240_157960</t>
  </si>
  <si>
    <t>5.4.2 - Cold Water Distribution</t>
  </si>
  <si>
    <t>Distribution Pipework - Galvanised Steel</t>
  </si>
  <si>
    <t>Distribution Pipework - Steel</t>
  </si>
  <si>
    <t>40-17</t>
  </si>
  <si>
    <t>SMc_63683231567_99720</t>
  </si>
  <si>
    <t>Ground Floor</t>
  </si>
  <si>
    <t>Welsh Collage</t>
  </si>
  <si>
    <t>Screed and Finish</t>
  </si>
  <si>
    <t xml:space="preserve">
Carpet tiles
</t>
  </si>
  <si>
    <t>Asset</t>
  </si>
  <si>
    <t>SMc_63683231735_99721</t>
  </si>
  <si>
    <t xml:space="preserve">
Carpet roll
</t>
  </si>
  <si>
    <t>SMc_63683231900_99722</t>
  </si>
  <si>
    <t>General</t>
  </si>
  <si>
    <t xml:space="preserve">Asset approaching end of life and lifecycle replacement/refurbishment should be considered. 
Ceiling tiles exposed grid
</t>
  </si>
  <si>
    <t>SMc_63683231989_99723</t>
  </si>
  <si>
    <t xml:space="preserve">Asset approaching end of life and lifecycle replacement/refurbishment should be considered. Minor wear and tear of asset/components, 
Mineral fibre ceiling tiles exposed grid
</t>
  </si>
  <si>
    <t>SMc_63683232057_99724</t>
  </si>
  <si>
    <t>Framing</t>
  </si>
  <si>
    <t xml:space="preserve">
Timber frames
</t>
  </si>
  <si>
    <t>SMc_63683232098_99725</t>
  </si>
  <si>
    <t xml:space="preserve">Asset approaching end of life and lifecycle replacement/refurbishment should be considered. 
Upvc framed internal windows
</t>
  </si>
  <si>
    <t>SMc_63683232177_99726</t>
  </si>
  <si>
    <t>Other</t>
  </si>
  <si>
    <t xml:space="preserve">
Fire doors with safety glass
</t>
  </si>
  <si>
    <t>SMc_63683232452_99727</t>
  </si>
  <si>
    <t xml:space="preserve">Minor wear and tear of asset/components, 
Vinyl floor
</t>
  </si>
  <si>
    <t>SMc_63683232504_99728</t>
  </si>
  <si>
    <t>Linings/Finishes</t>
  </si>
  <si>
    <t xml:space="preserve">Asset approaching end of life and lifecycle replacement/refurbishment should be considered. 
Ceramic tiling
</t>
  </si>
  <si>
    <t>SMc_63683232568_99729</t>
  </si>
  <si>
    <t xml:space="preserve">
Tiled floor
</t>
  </si>
  <si>
    <t>SMc_63683232626_99730</t>
  </si>
  <si>
    <t>Staircases</t>
  </si>
  <si>
    <t>Treads and Risers</t>
  </si>
  <si>
    <t xml:space="preserve">
Carpeted treads and risers 
</t>
  </si>
  <si>
    <t>SMc_63683232686_99731</t>
  </si>
  <si>
    <t xml:space="preserve">Structure </t>
  </si>
  <si>
    <t xml:space="preserve">Asset approaching end of life and lifecycle replacement/refurbishment should be considered. 
Steel framed with steel bannister
</t>
  </si>
  <si>
    <t>SMc_63683232740_99732</t>
  </si>
  <si>
    <t>Soffit finish</t>
  </si>
  <si>
    <t>SMc_63683232940_99733</t>
  </si>
  <si>
    <t xml:space="preserve">
Floor tiles - possible ACM
</t>
  </si>
  <si>
    <t>SMc_63683233561_99734</t>
  </si>
  <si>
    <t xml:space="preserve">Asset approaching end of life and lifecycle replacement/refurbishment should be considered. 
Unknown material tiles
</t>
  </si>
  <si>
    <t>SMc_63683233718_99735</t>
  </si>
  <si>
    <t xml:space="preserve">
Laminate wooden floors
</t>
  </si>
  <si>
    <t>SMc_63683233813_99736</t>
  </si>
  <si>
    <t xml:space="preserve">
Vinyl floor tiles
</t>
  </si>
  <si>
    <t>SMc_63683234113_99737</t>
  </si>
  <si>
    <t xml:space="preserve">
Painted metal tile
</t>
  </si>
  <si>
    <t>SMc_63683234504_99738</t>
  </si>
  <si>
    <t>Ironmongery</t>
  </si>
  <si>
    <t xml:space="preserve">
Plastic door handles
</t>
  </si>
  <si>
    <t>SMc_63683234909_99740</t>
  </si>
  <si>
    <t xml:space="preserve">
Metal door
</t>
  </si>
  <si>
    <t>SMc_63683237902_99741</t>
  </si>
  <si>
    <t>Upper Floors</t>
  </si>
  <si>
    <t xml:space="preserve">
Laminate wooden floor
</t>
  </si>
  <si>
    <t>SMc_63683237952_99742</t>
  </si>
  <si>
    <t xml:space="preserve">
Mineral fibre ceiling tiles exposed grid 
</t>
  </si>
  <si>
    <t>SMc_63683238023_99743</t>
  </si>
  <si>
    <t>Structure</t>
  </si>
  <si>
    <t xml:space="preserve">
Solid blockwork wall
</t>
  </si>
  <si>
    <t>SMc_63683238089_99744</t>
  </si>
  <si>
    <t>Internal</t>
  </si>
  <si>
    <t xml:space="preserve">
Emulsion paint finish
</t>
  </si>
  <si>
    <t>SMc_63683238141_99745</t>
  </si>
  <si>
    <t>Sanitary Services</t>
  </si>
  <si>
    <t>Kitchens</t>
  </si>
  <si>
    <t>Fittings</t>
  </si>
  <si>
    <t xml:space="preserve">
Kitchen fittings
</t>
  </si>
  <si>
    <t>SMc_63683238255_99746</t>
  </si>
  <si>
    <t xml:space="preserve">Asset approaching end of life and lifecycle replacement/refurbishment should be considered. 
Blockwork construction 
</t>
  </si>
  <si>
    <t>SMc_63683238320_99747</t>
  </si>
  <si>
    <t>SMc_63683238877_99749</t>
  </si>
  <si>
    <t xml:space="preserve">
Vinyl tiled flooring
</t>
  </si>
  <si>
    <t>SMc_63683239166_99751</t>
  </si>
  <si>
    <t xml:space="preserve">Asset approaching end of life and lifecycle replacement/refurbishment should be considered. 
Partition wall
</t>
  </si>
  <si>
    <t>SMc_63683239645_99752</t>
  </si>
  <si>
    <t xml:space="preserve">Asset approaching end of life and lifecycle replacement/refurbishment should be considered. Excessive wear and tear of asset/components, 
False ceiling partially missing
</t>
  </si>
  <si>
    <t>SMc_63683241431_99753</t>
  </si>
  <si>
    <t>Windows and doors</t>
  </si>
  <si>
    <t>SMc_63683241482_99754</t>
  </si>
  <si>
    <t>External Linings/Finishes</t>
  </si>
  <si>
    <t xml:space="preserve">
Rendered wall finish
</t>
  </si>
  <si>
    <t>SMc_63683241522_99755</t>
  </si>
  <si>
    <t xml:space="preserve">
External brickwork
</t>
  </si>
  <si>
    <t>SMc_63683241561_99756</t>
  </si>
  <si>
    <t xml:space="preserve">
Flat roof system
</t>
  </si>
  <si>
    <t>SMc_63683241611_99757</t>
  </si>
  <si>
    <t>Paved Areas</t>
  </si>
  <si>
    <t>SMc_63683241658_99758</t>
  </si>
  <si>
    <t xml:space="preserve">
Curtain walling
</t>
  </si>
  <si>
    <t>SMc_63683241709_99759</t>
  </si>
  <si>
    <t xml:space="preserve">
External doors - various
</t>
  </si>
  <si>
    <t>SMc_63683241778_99760</t>
  </si>
  <si>
    <t>SMc_63683241900_99761</t>
  </si>
  <si>
    <t>Drainage</t>
  </si>
  <si>
    <t xml:space="preserve">Asset approaching end of life and lifecycle replacement/refurbishment should be considered. 
</t>
  </si>
  <si>
    <t>SMc_63683669461_99886</t>
  </si>
  <si>
    <t>Ancillary Premises</t>
  </si>
  <si>
    <t xml:space="preserve">
Bike storage
</t>
  </si>
  <si>
    <t>%age</t>
  </si>
  <si>
    <t>Factor</t>
  </si>
  <si>
    <t>Percent</t>
  </si>
  <si>
    <t>Fixed Furniture and Fittings</t>
  </si>
  <si>
    <t>Playing Fields</t>
  </si>
  <si>
    <t>Final Grade</t>
  </si>
  <si>
    <t>High</t>
  </si>
  <si>
    <t>C+</t>
  </si>
  <si>
    <t>C-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</si>
</sst>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10"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sz val="10"/>
      <color theme="0"/>
      <name val="Calibri"/>
      <family val="2"/>
      <scheme val="minor"/>
    </font>
    <font>
      <sz val="10"/>
      <color theme="0"/>
      <name val="Tahoma"/>
      <family val="2"/>
    </font>
    <font>
      <b/>
      <sz val="10"/>
      <color theme="1"/>
      <name val="Tahoma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Tahoma"/>
      <family val="2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A6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49" fontId="3" fillId="0" borderId="1" xfId="0" applyNumberFormat="1" applyFont="1" applyBorder="1" applyAlignment="1">
      <alignment vertical="top"/>
    </xf>
    <xf numFmtId="14" fontId="3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vertical="top" wrapText="1"/>
    </xf>
    <xf numFmtId="9" fontId="0" fillId="0" borderId="0" xfId="0" applyNumberFormat="1"/>
    <xf numFmtId="49" fontId="3" fillId="0" borderId="1" xfId="0" applyNumberFormat="1" applyFont="1" applyBorder="1" applyAlignment="1">
      <alignment horizontal="left" vertical="top"/>
    </xf>
    <xf numFmtId="0" fontId="0" fillId="0" borderId="0" xfId="0" applyAlignment="1">
      <alignment horizontal="left"/>
    </xf>
    <xf numFmtId="0" fontId="0" fillId="0" borderId="1" xfId="0" applyBorder="1"/>
    <xf numFmtId="9" fontId="0" fillId="0" borderId="1" xfId="0" applyNumberFormat="1" applyBorder="1"/>
    <xf numFmtId="10" fontId="0" fillId="0" borderId="1" xfId="0" applyNumberFormat="1" applyBorder="1"/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4" fillId="2" borderId="1" xfId="0" applyFont="1" applyFill="1" applyBorder="1"/>
    <xf numFmtId="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 vertical="top"/>
    </xf>
    <xf numFmtId="9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49" fontId="6" fillId="4" borderId="1" xfId="0" applyNumberFormat="1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vertical="top"/>
    </xf>
    <xf numFmtId="0" fontId="0" fillId="5" borderId="1" xfId="0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49" fontId="3" fillId="5" borderId="1" xfId="0" applyNumberFormat="1" applyFont="1" applyFill="1" applyBorder="1" applyAlignment="1">
      <alignment vertical="top" wrapText="1"/>
    </xf>
    <xf numFmtId="0" fontId="8" fillId="0" borderId="1" xfId="0" applyFont="1" applyBorder="1" applyAlignment="1">
      <alignment vertical="top"/>
    </xf>
    <xf numFmtId="49" fontId="8" fillId="0" borderId="1" xfId="0" applyNumberFormat="1" applyFont="1" applyBorder="1" applyAlignment="1">
      <alignment vertical="top"/>
    </xf>
    <xf numFmtId="14" fontId="8" fillId="0" borderId="1" xfId="0" applyNumberFormat="1" applyFont="1" applyBorder="1" applyAlignment="1">
      <alignment horizontal="center" vertical="top"/>
    </xf>
    <xf numFmtId="49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left" vertical="top"/>
    </xf>
    <xf numFmtId="49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9" fillId="0" borderId="0" xfId="0" applyFont="1"/>
    <xf numFmtId="0" fontId="8" fillId="3" borderId="1" xfId="0" applyFont="1" applyFill="1" applyBorder="1" applyAlignment="1">
      <alignment vertical="top"/>
    </xf>
    <xf numFmtId="49" fontId="8" fillId="3" borderId="1" xfId="0" applyNumberFormat="1" applyFont="1" applyFill="1" applyBorder="1" applyAlignment="1">
      <alignment vertical="top"/>
    </xf>
    <xf numFmtId="14" fontId="8" fillId="3" borderId="1" xfId="0" applyNumberFormat="1" applyFont="1" applyFill="1" applyBorder="1" applyAlignment="1">
      <alignment horizontal="center" vertical="top"/>
    </xf>
    <xf numFmtId="49" fontId="8" fillId="3" borderId="1" xfId="0" applyNumberFormat="1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left" vertical="top"/>
    </xf>
    <xf numFmtId="49" fontId="8" fillId="3" borderId="1" xfId="0" applyNumberFormat="1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 vertical="top"/>
    </xf>
    <xf numFmtId="164" fontId="8" fillId="3" borderId="1" xfId="0" applyNumberFormat="1" applyFont="1" applyFill="1" applyBorder="1" applyAlignment="1">
      <alignment horizontal="center" vertical="top"/>
    </xf>
    <xf numFmtId="0" fontId="9" fillId="3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91547-0DA7-4CC6-BC15-D111ADFB51FB}">
  <dimension ref="A1:N33"/>
  <sheetViews>
    <sheetView zoomScaleNormal="100" workbookViewId="0">
      <selection activeCell="Q18" sqref="Q18"/>
    </sheetView>
  </sheetViews>
  <sheetFormatPr defaultColWidth="9" defaultRowHeight="12.75"/>
  <cols>
    <col min="1" max="1" width="37.85546875" style="9" bestFit="1" customWidth="1"/>
    <col min="2" max="2" width="60" style="9" customWidth="1"/>
    <col min="3" max="3" width="6.140625" style="16" hidden="1" customWidth="1"/>
    <col min="4" max="7" width="4.5703125" style="16" hidden="1" customWidth="1"/>
    <col min="8" max="11" width="5.85546875" style="16" hidden="1" customWidth="1"/>
    <col min="12" max="12" width="9.85546875" style="1" hidden="1" customWidth="1"/>
    <col min="13" max="13" width="11.42578125" style="14" hidden="1" customWidth="1"/>
    <col min="14" max="14" width="18.42578125" style="1" customWidth="1"/>
  </cols>
  <sheetData>
    <row r="1" spans="1:14">
      <c r="A1" s="35" t="s">
        <v>0</v>
      </c>
      <c r="B1" s="35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3</v>
      </c>
      <c r="I1" s="36" t="s">
        <v>4</v>
      </c>
      <c r="J1" s="36" t="s">
        <v>5</v>
      </c>
      <c r="K1" s="36" t="s">
        <v>6</v>
      </c>
      <c r="L1" s="65" t="s">
        <v>7</v>
      </c>
      <c r="M1" s="66"/>
      <c r="N1" s="67"/>
    </row>
    <row r="2" spans="1:14" s="15" customFormat="1">
      <c r="A2" s="38" t="s">
        <v>8</v>
      </c>
      <c r="B2" s="38"/>
      <c r="C2" s="39">
        <f>COUNTIF('Survey Report'!F:F,Summary!A2)</f>
        <v>1</v>
      </c>
      <c r="D2" s="39">
        <f>COUNTIFS('Survey Report'!$F:$F,Summary!$A2,'Survey Report'!$R:$R,Summary!D$1)</f>
        <v>0</v>
      </c>
      <c r="E2" s="39">
        <f>COUNTIFS('Survey Report'!$F:$F,Summary!$A2,'Survey Report'!$R:$R,Summary!E$1)</f>
        <v>1</v>
      </c>
      <c r="F2" s="39">
        <f>COUNTIFS('Survey Report'!$F:$F,Summary!$A2,'Survey Report'!$R:$R,Summary!F$1)</f>
        <v>0</v>
      </c>
      <c r="G2" s="39">
        <f>COUNTIFS('Survey Report'!$F:$F,Summary!$A2,'Survey Report'!$R:$R,Summary!G$1)</f>
        <v>0</v>
      </c>
      <c r="H2" s="39">
        <f>D2*Methodology!D3</f>
        <v>0</v>
      </c>
      <c r="I2" s="39">
        <f>E2*Methodology!E3</f>
        <v>3.9</v>
      </c>
      <c r="J2" s="39">
        <f>F2*Methodology!F3</f>
        <v>0</v>
      </c>
      <c r="K2" s="39">
        <f>G2*Methodology!G3</f>
        <v>0</v>
      </c>
      <c r="L2" s="40">
        <f>SUM(H2:K2)</f>
        <v>3.9</v>
      </c>
      <c r="M2" s="40">
        <f t="shared" ref="M2" si="0">IF(C2=0,0,(L2/C2))</f>
        <v>3.9</v>
      </c>
      <c r="N2" s="41" t="str">
        <f>IF(L2=0,"N/A",(IF(M2&lt;=Methodology!$D$3,"A",IF(M2&lt;=Methodology!$E$3,"B",IF(M2&lt;=Methodology!$F$3,"C","D")))))</f>
        <v>B</v>
      </c>
    </row>
    <row r="3" spans="1:14">
      <c r="A3" s="8"/>
      <c r="B3" s="42" t="s">
        <v>9</v>
      </c>
      <c r="C3" s="43">
        <f>COUNTIFS('Survey Report'!F:F,Summary!A2,'Survey Report'!G:G,B3)</f>
        <v>1</v>
      </c>
      <c r="D3" s="43">
        <f>COUNTIFS('Survey Report'!$F:$F,Summary!$A$2,'Survey Report'!$G:$G,$B3,'Survey Report'!$R:$R,Summary!D$1)</f>
        <v>0</v>
      </c>
      <c r="E3" s="43">
        <f>COUNTIFS('Survey Report'!$F:$F,Summary!$A$2,'Survey Report'!$G:$G,$B3,'Survey Report'!$R:$R,Summary!E$1)</f>
        <v>1</v>
      </c>
      <c r="F3" s="43">
        <f>COUNTIFS('Survey Report'!$F:$F,Summary!$A$2,'Survey Report'!$G:$G,$B3,'Survey Report'!$R:$R,Summary!F$1)</f>
        <v>0</v>
      </c>
      <c r="G3" s="43">
        <f>COUNTIFS('Survey Report'!$F:$F,Summary!$A$2,'Survey Report'!$G:$G,$B3,'Survey Report'!$R:$R,Summary!G$1)</f>
        <v>0</v>
      </c>
      <c r="H3" s="43">
        <f>D3*Methodology!D$3</f>
        <v>0</v>
      </c>
      <c r="I3" s="43">
        <f>E3*Methodology!E$3</f>
        <v>3.9</v>
      </c>
      <c r="J3" s="43">
        <f>F3*Methodology!F$3</f>
        <v>0</v>
      </c>
      <c r="K3" s="43">
        <f>G3*Methodology!G$3</f>
        <v>0</v>
      </c>
      <c r="L3" s="44">
        <f t="shared" ref="L3" si="1">SUM(H3:K3)</f>
        <v>3.9</v>
      </c>
      <c r="M3" s="44">
        <f t="shared" ref="M3:M31" si="2">IF(C3=0,0,(L3/C3))</f>
        <v>3.9</v>
      </c>
      <c r="N3" s="45" t="str">
        <f>IF(L3=0,"N/A",(IF(M3&lt;=Methodology!$D$3,"A",IF(M3&lt;=Methodology!$E$3,"B",IF(M3&lt;=Methodology!$F$3,"C","D")))))</f>
        <v>B</v>
      </c>
    </row>
    <row r="4" spans="1:14" s="15" customFormat="1">
      <c r="A4" s="38" t="s">
        <v>10</v>
      </c>
      <c r="B4" s="38"/>
      <c r="C4" s="39">
        <f>COUNTIF('Survey Report'!F:F,Summary!A4)</f>
        <v>54</v>
      </c>
      <c r="D4" s="39">
        <f>COUNTIFS('Survey Report'!$F:$F,Summary!$A4,'Survey Report'!$R:$R,Summary!D$1)</f>
        <v>7</v>
      </c>
      <c r="E4" s="39">
        <f>COUNTIFS('Survey Report'!$F:$F,Summary!$A4,'Survey Report'!$R:$R,Summary!E$1)</f>
        <v>26</v>
      </c>
      <c r="F4" s="39">
        <f>COUNTIFS('Survey Report'!$F:$F,Summary!$A4,'Survey Report'!$R:$R,Summary!F$1)</f>
        <v>0</v>
      </c>
      <c r="G4" s="39">
        <f>COUNTIFS('Survey Report'!$F:$F,Summary!$A4,'Survey Report'!$R:$R,Summary!G$1)</f>
        <v>21</v>
      </c>
      <c r="H4" s="39">
        <f>D4*Methodology!$D$4</f>
        <v>13.299999999999999</v>
      </c>
      <c r="I4" s="39">
        <f>E4*Methodology!$E$4</f>
        <v>98.8</v>
      </c>
      <c r="J4" s="39">
        <f>F4*Methodology!$F$4</f>
        <v>0</v>
      </c>
      <c r="K4" s="39">
        <f>G4*Methodology!$G$4</f>
        <v>159.6</v>
      </c>
      <c r="L4" s="40">
        <f t="shared" ref="L4:L31" si="3">SUM(H4:K4)</f>
        <v>271.7</v>
      </c>
      <c r="M4" s="40">
        <f t="shared" si="2"/>
        <v>5.0314814814814817</v>
      </c>
      <c r="N4" s="41" t="str">
        <f>IF(L4=0,"N/A",(IF(M4&lt;=Methodology!$D$3,"A",IF(M4&lt;=Methodology!$E$3,"B",IF(M4&lt;=Methodology!$F$3,"C","D")))))</f>
        <v>C</v>
      </c>
    </row>
    <row r="5" spans="1:14">
      <c r="A5" s="8"/>
      <c r="B5" s="42" t="s">
        <v>11</v>
      </c>
      <c r="C5" s="43">
        <f>COUNTIFS('Survey Report'!F:F,Summary!A4,'Survey Report'!G:G,B5)</f>
        <v>28</v>
      </c>
      <c r="D5" s="43">
        <f>COUNTIFS('Survey Report'!$F:$F,Summary!$A$4,'Survey Report'!$G:$G,$B5,'Survey Report'!$R:$R,Summary!D$1)</f>
        <v>7</v>
      </c>
      <c r="E5" s="43">
        <f>COUNTIFS('Survey Report'!$F:$F,Summary!$A$4,'Survey Report'!$G:$G,$B5,'Survey Report'!$R:$R,Summary!E$1)</f>
        <v>21</v>
      </c>
      <c r="F5" s="43">
        <f>COUNTIFS('Survey Report'!$F:$F,Summary!$A$4,'Survey Report'!$G:$G,$B5,'Survey Report'!$R:$R,Summary!F$1)</f>
        <v>0</v>
      </c>
      <c r="G5" s="43">
        <f>COUNTIFS('Survey Report'!$F:$F,Summary!$A$4,'Survey Report'!$G:$G,$B5,'Survey Report'!$R:$R,Summary!G$1)</f>
        <v>0</v>
      </c>
      <c r="H5" s="43">
        <f>D5*Methodology!$D$4</f>
        <v>13.299999999999999</v>
      </c>
      <c r="I5" s="43">
        <f>E5*Methodology!$E$4</f>
        <v>79.8</v>
      </c>
      <c r="J5" s="43">
        <f>F5*Methodology!$F$4</f>
        <v>0</v>
      </c>
      <c r="K5" s="43">
        <f>G5*Methodology!$G$4</f>
        <v>0</v>
      </c>
      <c r="L5" s="44">
        <f t="shared" si="3"/>
        <v>93.1</v>
      </c>
      <c r="M5" s="44">
        <f t="shared" si="2"/>
        <v>3.3249999999999997</v>
      </c>
      <c r="N5" s="45" t="str">
        <f>IF(L5=0,"N/A",(IF(M5&lt;=Methodology!$D$3,"A",IF(M5&lt;=Methodology!$E$3,"B",IF(M5&lt;=Methodology!$F$3,"C","D")))))</f>
        <v>B</v>
      </c>
    </row>
    <row r="6" spans="1:14">
      <c r="A6" s="8"/>
      <c r="B6" s="42" t="s">
        <v>12</v>
      </c>
      <c r="C6" s="43">
        <f>COUNTIFS('Survey Report'!F:F,Summary!A4,'Survey Report'!G:G,B6)</f>
        <v>10</v>
      </c>
      <c r="D6" s="43">
        <f>COUNTIFS('Survey Report'!$F:$F,Summary!$A$4,'Survey Report'!$G:$G,$B6,'Survey Report'!$R:$R,Summary!D$1)</f>
        <v>0</v>
      </c>
      <c r="E6" s="43">
        <f>COUNTIFS('Survey Report'!$F:$F,Summary!$A$4,'Survey Report'!$G:$G,$B6,'Survey Report'!$R:$R,Summary!E$1)</f>
        <v>0</v>
      </c>
      <c r="F6" s="43">
        <f>COUNTIFS('Survey Report'!$F:$F,Summary!$A$4,'Survey Report'!$G:$G,$B6,'Survey Report'!$R:$R,Summary!F$1)</f>
        <v>0</v>
      </c>
      <c r="G6" s="43">
        <f>COUNTIFS('Survey Report'!$F:$F,Summary!$A$4,'Survey Report'!$G:$G,$B6,'Survey Report'!$R:$R,Summary!G$1)</f>
        <v>10</v>
      </c>
      <c r="H6" s="43">
        <f>D6*Methodology!$D$4</f>
        <v>0</v>
      </c>
      <c r="I6" s="43">
        <f>E6*Methodology!$E$4</f>
        <v>0</v>
      </c>
      <c r="J6" s="43">
        <f>F6*Methodology!$F$4</f>
        <v>0</v>
      </c>
      <c r="K6" s="43">
        <f>G6*Methodology!$G$4</f>
        <v>76</v>
      </c>
      <c r="L6" s="44">
        <f t="shared" si="3"/>
        <v>76</v>
      </c>
      <c r="M6" s="44">
        <f t="shared" si="2"/>
        <v>7.6</v>
      </c>
      <c r="N6" s="45" t="str">
        <f>IF(L6=0,"N/A",(IF(M6&lt;=Methodology!$D$3,"A",IF(M6&lt;=Methodology!$E$3,"B",IF(M6&lt;=Methodology!$F$3,"C","D")))))</f>
        <v>D</v>
      </c>
    </row>
    <row r="7" spans="1:14">
      <c r="A7" s="8"/>
      <c r="B7" s="42" t="s">
        <v>13</v>
      </c>
      <c r="C7" s="43">
        <f>COUNTIFS('Survey Report'!F:F,Summary!A4,'Survey Report'!G:G,B7)</f>
        <v>15</v>
      </c>
      <c r="D7" s="43">
        <f>COUNTIFS('Survey Report'!$F:$F,Summary!$A$4,'Survey Report'!$G:$G,$B7,'Survey Report'!$R:$R,Summary!D$1)</f>
        <v>0</v>
      </c>
      <c r="E7" s="43">
        <f>COUNTIFS('Survey Report'!$F:$F,Summary!$A$4,'Survey Report'!$G:$G,$B7,'Survey Report'!$R:$R,Summary!E$1)</f>
        <v>4</v>
      </c>
      <c r="F7" s="43">
        <f>COUNTIFS('Survey Report'!$F:$F,Summary!$A$4,'Survey Report'!$G:$G,$B7,'Survey Report'!$R:$R,Summary!F$1)</f>
        <v>0</v>
      </c>
      <c r="G7" s="43">
        <f>COUNTIFS('Survey Report'!$F:$F,Summary!$A$4,'Survey Report'!$G:$G,$B7,'Survey Report'!$R:$R,Summary!G$1)</f>
        <v>11</v>
      </c>
      <c r="H7" s="43">
        <f>D7*Methodology!$D$4</f>
        <v>0</v>
      </c>
      <c r="I7" s="43">
        <f>E7*Methodology!$E$4</f>
        <v>15.2</v>
      </c>
      <c r="J7" s="43">
        <f>F7*Methodology!$F$4</f>
        <v>0</v>
      </c>
      <c r="K7" s="43">
        <f>G7*Methodology!$G$4</f>
        <v>83.6</v>
      </c>
      <c r="L7" s="44">
        <f t="shared" si="3"/>
        <v>98.8</v>
      </c>
      <c r="M7" s="44">
        <f t="shared" si="2"/>
        <v>6.5866666666666669</v>
      </c>
      <c r="N7" s="45" t="str">
        <f>IF(L7=0,"N/A",(IF(M7&lt;=Methodology!$D$3,"A",IF(M7&lt;=Methodology!$E$3,"B",IF(M7&lt;=Methodology!$F$3,"C","D")))))</f>
        <v>D</v>
      </c>
    </row>
    <row r="8" spans="1:14">
      <c r="A8" s="8"/>
      <c r="B8" s="42" t="s">
        <v>14</v>
      </c>
      <c r="C8" s="43">
        <f>COUNTIFS('Survey Report'!F:F,Summary!A4,'Survey Report'!G:G,B8)</f>
        <v>1</v>
      </c>
      <c r="D8" s="43">
        <f>COUNTIFS('Survey Report'!$F:$F,Summary!$A$4,'Survey Report'!$G:$G,$B8,'Survey Report'!$R:$R,Summary!D$1)</f>
        <v>0</v>
      </c>
      <c r="E8" s="43">
        <f>COUNTIFS('Survey Report'!$F:$F,Summary!$A$4,'Survey Report'!$G:$G,$B8,'Survey Report'!$R:$R,Summary!E$1)</f>
        <v>1</v>
      </c>
      <c r="F8" s="43">
        <f>COUNTIFS('Survey Report'!$F:$F,Summary!$A$4,'Survey Report'!$G:$G,$B8,'Survey Report'!$R:$R,Summary!F$1)</f>
        <v>0</v>
      </c>
      <c r="G8" s="43">
        <f>COUNTIFS('Survey Report'!$F:$F,Summary!$A$4,'Survey Report'!$G:$G,$B8,'Survey Report'!$R:$R,Summary!G$1)</f>
        <v>0</v>
      </c>
      <c r="H8" s="43">
        <f>D8*Methodology!$D$4</f>
        <v>0</v>
      </c>
      <c r="I8" s="43">
        <f>E8*Methodology!$E$4</f>
        <v>3.8</v>
      </c>
      <c r="J8" s="43">
        <f>F8*Methodology!$F$4</f>
        <v>0</v>
      </c>
      <c r="K8" s="43">
        <f>G8*Methodology!$G$4</f>
        <v>0</v>
      </c>
      <c r="L8" s="44">
        <f t="shared" si="3"/>
        <v>3.8</v>
      </c>
      <c r="M8" s="44">
        <f t="shared" si="2"/>
        <v>3.8</v>
      </c>
      <c r="N8" s="45" t="str">
        <f>IF(L8=0,"N/A",(IF(M8&lt;=Methodology!$D$3,"A",IF(M8&lt;=Methodology!$E$3,"B",IF(M8&lt;=Methodology!$F$3,"C","D")))))</f>
        <v>B</v>
      </c>
    </row>
    <row r="9" spans="1:14">
      <c r="A9" s="8"/>
      <c r="B9" s="42" t="s">
        <v>15</v>
      </c>
      <c r="C9" s="43">
        <v>1</v>
      </c>
      <c r="D9" s="43">
        <f>COUNTIFS('Survey Report'!$F:$F,Summary!$A$4,'Survey Report'!$G:$G,$B9,'Survey Report'!$R:$R,Summary!D$1)</f>
        <v>0</v>
      </c>
      <c r="E9" s="43">
        <v>1</v>
      </c>
      <c r="F9" s="43">
        <f>COUNTIFS('Survey Report'!$F:$F,Summary!$A$4,'Survey Report'!$G:$G,$B9,'Survey Report'!$R:$R,Summary!F$1)</f>
        <v>0</v>
      </c>
      <c r="G9" s="43">
        <f>COUNTIFS('Survey Report'!$F:$F,Summary!$A$4,'Survey Report'!$G:$G,$B9,'Survey Report'!$R:$R,Summary!G$1)</f>
        <v>0</v>
      </c>
      <c r="H9" s="43">
        <f>D9*Methodology!$D$4</f>
        <v>0</v>
      </c>
      <c r="I9" s="43">
        <f>E9*Methodology!$E$4</f>
        <v>3.8</v>
      </c>
      <c r="J9" s="43">
        <f>F9*Methodology!$F$4</f>
        <v>0</v>
      </c>
      <c r="K9" s="43">
        <f>G9*Methodology!$G$4</f>
        <v>0</v>
      </c>
      <c r="L9" s="44">
        <f t="shared" si="3"/>
        <v>3.8</v>
      </c>
      <c r="M9" s="44">
        <f t="shared" si="2"/>
        <v>3.8</v>
      </c>
      <c r="N9" s="45" t="str">
        <f>IF(L9=0,"N/A",(IF(M9&lt;=Methodology!$D$3,"A",IF(M9&lt;=Methodology!$E$3,"B",IF(M9&lt;=Methodology!$F$3,"C","D")))))</f>
        <v>B</v>
      </c>
    </row>
    <row r="10" spans="1:14">
      <c r="A10" s="8"/>
      <c r="B10" s="42" t="s">
        <v>16</v>
      </c>
      <c r="C10" s="43">
        <v>1</v>
      </c>
      <c r="D10" s="43">
        <f>COUNTIFS('Survey Report'!$F:$F,Summary!$A$4,'Survey Report'!$G:$G,$B10,'Survey Report'!$R:$R,Summary!D$1)</f>
        <v>0</v>
      </c>
      <c r="E10" s="43">
        <v>1</v>
      </c>
      <c r="F10" s="43">
        <f>COUNTIFS('Survey Report'!$F:$F,Summary!$A$4,'Survey Report'!$G:$G,$B10,'Survey Report'!$R:$R,Summary!F$1)</f>
        <v>0</v>
      </c>
      <c r="G10" s="43">
        <f>COUNTIFS('Survey Report'!$F:$F,Summary!$A$4,'Survey Report'!$G:$G,$B10,'Survey Report'!$R:$R,Summary!G$1)</f>
        <v>0</v>
      </c>
      <c r="H10" s="43">
        <f>D10*Methodology!$D$4</f>
        <v>0</v>
      </c>
      <c r="I10" s="43">
        <f>E10*Methodology!$E$4</f>
        <v>3.8</v>
      </c>
      <c r="J10" s="43">
        <f>F10*Methodology!$F$4</f>
        <v>0</v>
      </c>
      <c r="K10" s="43">
        <f>G10*Methodology!$G$4</f>
        <v>0</v>
      </c>
      <c r="L10" s="44">
        <f t="shared" si="3"/>
        <v>3.8</v>
      </c>
      <c r="M10" s="44">
        <f t="shared" si="2"/>
        <v>3.8</v>
      </c>
      <c r="N10" s="45" t="str">
        <f>IF(L10=0,"N/A",(IF(M10&lt;=Methodology!$D$3,"A",IF(M10&lt;=Methodology!$E$3,"B",IF(M10&lt;=Methodology!$F$3,"C","D")))))</f>
        <v>B</v>
      </c>
    </row>
    <row r="11" spans="1:14" s="15" customFormat="1">
      <c r="A11" s="38" t="s">
        <v>17</v>
      </c>
      <c r="B11" s="38"/>
      <c r="C11" s="39">
        <f>COUNTIF('Survey Report'!F:F,Summary!A11)</f>
        <v>28</v>
      </c>
      <c r="D11" s="39">
        <f>COUNTIFS('Survey Report'!$F:$F,Summary!$A11,'Survey Report'!$R:$R,Summary!D$1)</f>
        <v>2</v>
      </c>
      <c r="E11" s="39">
        <f>COUNTIFS('Survey Report'!$F:$F,Summary!$A11,'Survey Report'!$R:$R,Summary!E$1)</f>
        <v>11</v>
      </c>
      <c r="F11" s="39">
        <f>COUNTIFS('Survey Report'!$F:$F,Summary!$A11,'Survey Report'!$R:$R,Summary!F$1)</f>
        <v>1</v>
      </c>
      <c r="G11" s="39">
        <f>COUNTIFS('Survey Report'!$F:$F,Summary!$A11,'Survey Report'!$R:$R,Summary!G$1)</f>
        <v>14</v>
      </c>
      <c r="H11" s="39">
        <f>D11*Methodology!D5</f>
        <v>3.8</v>
      </c>
      <c r="I11" s="39">
        <f>E11*Methodology!E5</f>
        <v>41.8</v>
      </c>
      <c r="J11" s="39">
        <f>F11*Methodology!F5</f>
        <v>5.6999999999999993</v>
      </c>
      <c r="K11" s="39">
        <f>G11*Methodology!G5</f>
        <v>106.39999999999999</v>
      </c>
      <c r="L11" s="40">
        <f t="shared" si="3"/>
        <v>157.69999999999999</v>
      </c>
      <c r="M11" s="40">
        <f t="shared" si="2"/>
        <v>5.6321428571428571</v>
      </c>
      <c r="N11" s="41" t="str">
        <f>IF(L11=0,"N/A",(IF(M11&lt;=Methodology!$D$3,"A",IF(M11&lt;=Methodology!$E$3,"B",IF(M11&lt;=Methodology!$F$3,"C","D")))))</f>
        <v>C</v>
      </c>
    </row>
    <row r="12" spans="1:14">
      <c r="A12" s="8"/>
      <c r="B12" s="42" t="s">
        <v>18</v>
      </c>
      <c r="C12" s="43">
        <f>COUNTIFS('Survey Report'!F:F,Summary!A$11,'Survey Report'!G:G,B12)</f>
        <v>1</v>
      </c>
      <c r="D12" s="43">
        <f>COUNTIFS('Survey Report'!$F:$F,Summary!$A$11,'Survey Report'!$G:$G,$B12,'Survey Report'!$R:$R,Summary!D$1)</f>
        <v>0</v>
      </c>
      <c r="E12" s="43">
        <f>COUNTIFS('Survey Report'!$F:$F,Summary!$A$11,'Survey Report'!$G:$G,$B12,'Survey Report'!$R:$R,Summary!E$1)</f>
        <v>1</v>
      </c>
      <c r="F12" s="43">
        <f>COUNTIFS('Survey Report'!$F:$F,Summary!$A$11,'Survey Report'!$G:$G,$B12,'Survey Report'!$R:$R,Summary!F$1)</f>
        <v>0</v>
      </c>
      <c r="G12" s="43">
        <f>COUNTIFS('Survey Report'!$F:$F,Summary!$A$11,'Survey Report'!$G:$G,$B12,'Survey Report'!$R:$R,Summary!G$1)</f>
        <v>0</v>
      </c>
      <c r="H12" s="43">
        <f>D12*Methodology!D$5</f>
        <v>0</v>
      </c>
      <c r="I12" s="43">
        <f>E12*Methodology!E$5</f>
        <v>3.8</v>
      </c>
      <c r="J12" s="43">
        <f>F12*Methodology!F$5</f>
        <v>0</v>
      </c>
      <c r="K12" s="43">
        <f>G12*Methodology!G$5</f>
        <v>0</v>
      </c>
      <c r="L12" s="44">
        <f t="shared" si="3"/>
        <v>3.8</v>
      </c>
      <c r="M12" s="44">
        <f t="shared" si="2"/>
        <v>3.8</v>
      </c>
      <c r="N12" s="45" t="str">
        <f>IF(L12=0,"N/A",(IF(M12&lt;=Methodology!$D$3,"A",IF(M12&lt;=Methodology!$E$3,"B",IF(M12&lt;=Methodology!$F$3,"C","D")))))</f>
        <v>B</v>
      </c>
    </row>
    <row r="13" spans="1:14">
      <c r="A13" s="8"/>
      <c r="B13" s="46" t="s">
        <v>19</v>
      </c>
      <c r="C13" s="43">
        <f>COUNTIFS('Survey Report'!F:F,Summary!A$11,'Survey Report'!G:G,B13)</f>
        <v>5</v>
      </c>
      <c r="D13" s="43">
        <f>COUNTIFS('Survey Report'!$F:$F,Summary!$A$11,'Survey Report'!$G:$G,$B13,'Survey Report'!$R:$R,Summary!D$1)</f>
        <v>2</v>
      </c>
      <c r="E13" s="43">
        <f>COUNTIFS('Survey Report'!$F:$F,Summary!$A$11,'Survey Report'!$G:$G,$B13,'Survey Report'!$R:$R,Summary!E$1)</f>
        <v>1</v>
      </c>
      <c r="F13" s="43">
        <f>COUNTIFS('Survey Report'!$F:$F,Summary!$A$11,'Survey Report'!$G:$G,$B13,'Survey Report'!$R:$R,Summary!F$1)</f>
        <v>1</v>
      </c>
      <c r="G13" s="43">
        <f>COUNTIFS('Survey Report'!$F:$F,Summary!$A$11,'Survey Report'!$G:$G,$B13,'Survey Report'!$R:$R,Summary!G$1)</f>
        <v>1</v>
      </c>
      <c r="H13" s="43">
        <f>D13*Methodology!D$5</f>
        <v>3.8</v>
      </c>
      <c r="I13" s="43">
        <f>E13*Methodology!E$5</f>
        <v>3.8</v>
      </c>
      <c r="J13" s="43">
        <f>F13*Methodology!F$5</f>
        <v>5.6999999999999993</v>
      </c>
      <c r="K13" s="43">
        <f>G13*Methodology!G$5</f>
        <v>7.6</v>
      </c>
      <c r="L13" s="44">
        <f t="shared" si="3"/>
        <v>20.9</v>
      </c>
      <c r="M13" s="44">
        <f t="shared" si="2"/>
        <v>4.18</v>
      </c>
      <c r="N13" s="45" t="str">
        <f>IF(L13=0,"N/A",(IF(M13&lt;=Methodology!$D$3,"A",IF(M13&lt;=Methodology!$E$3,"B",IF(M13&lt;=Methodology!$F$3,"C","D")))))</f>
        <v>C</v>
      </c>
    </row>
    <row r="14" spans="1:14">
      <c r="A14" s="8"/>
      <c r="B14" s="42" t="s">
        <v>20</v>
      </c>
      <c r="C14" s="43">
        <f>COUNTIFS('Survey Report'!F:F,Summary!A$11,'Survey Report'!G:G,B14)</f>
        <v>1</v>
      </c>
      <c r="D14" s="43">
        <f>COUNTIFS('Survey Report'!$F:$F,Summary!$A$11,'Survey Report'!$G:$G,$B14,'Survey Report'!$R:$R,Summary!D$1)</f>
        <v>0</v>
      </c>
      <c r="E14" s="43">
        <f>COUNTIFS('Survey Report'!$F:$F,Summary!$A$11,'Survey Report'!$G:$G,$B14,'Survey Report'!$R:$R,Summary!E$1)</f>
        <v>0</v>
      </c>
      <c r="F14" s="43">
        <f>COUNTIFS('Survey Report'!$F:$F,Summary!$A$11,'Survey Report'!$G:$G,$B14,'Survey Report'!$R:$R,Summary!F$1)</f>
        <v>0</v>
      </c>
      <c r="G14" s="43">
        <f>COUNTIFS('Survey Report'!$F:$F,Summary!$A$11,'Survey Report'!$G:$G,$B14,'Survey Report'!$R:$R,Summary!G$1)</f>
        <v>1</v>
      </c>
      <c r="H14" s="43">
        <f>D14*Methodology!D$5</f>
        <v>0</v>
      </c>
      <c r="I14" s="43">
        <f>E14*Methodology!E$5</f>
        <v>0</v>
      </c>
      <c r="J14" s="43">
        <f>F14*Methodology!F$5</f>
        <v>0</v>
      </c>
      <c r="K14" s="43">
        <f>G14*Methodology!G$5</f>
        <v>7.6</v>
      </c>
      <c r="L14" s="44">
        <f t="shared" si="3"/>
        <v>7.6</v>
      </c>
      <c r="M14" s="44">
        <f t="shared" si="2"/>
        <v>7.6</v>
      </c>
      <c r="N14" s="45" t="str">
        <f>IF(L14=0,"N/A",(IF(M14&lt;=Methodology!$D$3,"A",IF(M14&lt;=Methodology!$E$3,"B",IF(M14&lt;=Methodology!$F$3,"C","D")))))</f>
        <v>D</v>
      </c>
    </row>
    <row r="15" spans="1:14">
      <c r="A15" s="8"/>
      <c r="B15" s="42" t="s">
        <v>21</v>
      </c>
      <c r="C15" s="43">
        <f>COUNTIFS('Survey Report'!F:F,Summary!A$11,'Survey Report'!G:G,B15)</f>
        <v>11</v>
      </c>
      <c r="D15" s="43">
        <f>COUNTIFS('Survey Report'!$F:$F,Summary!$A$11,'Survey Report'!$G:$G,$B15,'Survey Report'!$R:$R,Summary!D$1)</f>
        <v>0</v>
      </c>
      <c r="E15" s="43">
        <f>COUNTIFS('Survey Report'!$F:$F,Summary!$A$11,'Survey Report'!$G:$G,$B15,'Survey Report'!$R:$R,Summary!E$1)</f>
        <v>5</v>
      </c>
      <c r="F15" s="43">
        <f>COUNTIFS('Survey Report'!$F:$F,Summary!$A$11,'Survey Report'!$G:$G,$B15,'Survey Report'!$R:$R,Summary!F$1)</f>
        <v>0</v>
      </c>
      <c r="G15" s="43">
        <f>COUNTIFS('Survey Report'!$F:$F,Summary!$A$11,'Survey Report'!$G:$G,$B15,'Survey Report'!$R:$R,Summary!G$1)</f>
        <v>6</v>
      </c>
      <c r="H15" s="43">
        <f>D15*Methodology!D$5</f>
        <v>0</v>
      </c>
      <c r="I15" s="43">
        <f>E15*Methodology!E$5</f>
        <v>19</v>
      </c>
      <c r="J15" s="43">
        <f>F15*Methodology!F$5</f>
        <v>0</v>
      </c>
      <c r="K15" s="43">
        <f>G15*Methodology!G$5</f>
        <v>45.599999999999994</v>
      </c>
      <c r="L15" s="44">
        <f t="shared" si="3"/>
        <v>64.599999999999994</v>
      </c>
      <c r="M15" s="44">
        <f t="shared" si="2"/>
        <v>5.8727272727272721</v>
      </c>
      <c r="N15" s="45" t="str">
        <f>IF(L15=0,"N/A",(IF(M15&lt;=Methodology!$D$3,"A",IF(M15&lt;=Methodology!$E$3,"B",IF(M15&lt;=Methodology!$F$3,"C","D")))))</f>
        <v>D</v>
      </c>
    </row>
    <row r="16" spans="1:14">
      <c r="A16" s="8"/>
      <c r="B16" s="42" t="s">
        <v>22</v>
      </c>
      <c r="C16" s="43">
        <f>COUNTIFS('Survey Report'!F:F,Summary!A$11,'Survey Report'!G:G,B16)</f>
        <v>3</v>
      </c>
      <c r="D16" s="43">
        <f>COUNTIFS('Survey Report'!$F:$F,Summary!$A$11,'Survey Report'!$G:$G,$B16,'Survey Report'!$R:$R,Summary!D$1)</f>
        <v>0</v>
      </c>
      <c r="E16" s="43">
        <f>COUNTIFS('Survey Report'!$F:$F,Summary!$A$11,'Survey Report'!$G:$G,$B16,'Survey Report'!$R:$R,Summary!E$1)</f>
        <v>0</v>
      </c>
      <c r="F16" s="43">
        <f>COUNTIFS('Survey Report'!$F:$F,Summary!$A$11,'Survey Report'!$G:$G,$B16,'Survey Report'!$R:$R,Summary!F$1)</f>
        <v>0</v>
      </c>
      <c r="G16" s="43">
        <f>COUNTIFS('Survey Report'!$F:$F,Summary!$A$11,'Survey Report'!$G:$G,$B16,'Survey Report'!$R:$R,Summary!G$1)</f>
        <v>3</v>
      </c>
      <c r="H16" s="43">
        <f>D16*Methodology!D$5</f>
        <v>0</v>
      </c>
      <c r="I16" s="43">
        <f>E16*Methodology!E$5</f>
        <v>0</v>
      </c>
      <c r="J16" s="43">
        <f>F16*Methodology!F$5</f>
        <v>0</v>
      </c>
      <c r="K16" s="43">
        <f>G16*Methodology!G$5</f>
        <v>22.799999999999997</v>
      </c>
      <c r="L16" s="44">
        <f t="shared" si="3"/>
        <v>22.799999999999997</v>
      </c>
      <c r="M16" s="44">
        <f t="shared" si="2"/>
        <v>7.5999999999999988</v>
      </c>
      <c r="N16" s="45" t="str">
        <f>IF(L16=0,"N/A",(IF(M16&lt;=Methodology!$D$3,"A",IF(M16&lt;=Methodology!$E$3,"B",IF(M16&lt;=Methodology!$F$3,"C","D")))))</f>
        <v>D</v>
      </c>
    </row>
    <row r="17" spans="1:14">
      <c r="A17" s="8"/>
      <c r="B17" s="42" t="s">
        <v>23</v>
      </c>
      <c r="C17" s="43">
        <f>COUNTIFS('Survey Report'!F:F,Summary!A$11,'Survey Report'!G:G,B17)</f>
        <v>3</v>
      </c>
      <c r="D17" s="43">
        <f>COUNTIFS('Survey Report'!$F:$F,Summary!$A$11,'Survey Report'!$G:$G,$B17,'Survey Report'!$R:$R,Summary!D$1)</f>
        <v>0</v>
      </c>
      <c r="E17" s="43">
        <f>COUNTIFS('Survey Report'!$F:$F,Summary!$A$11,'Survey Report'!$G:$G,$B17,'Survey Report'!$R:$R,Summary!E$1)</f>
        <v>3</v>
      </c>
      <c r="F17" s="43">
        <f>COUNTIFS('Survey Report'!$F:$F,Summary!$A$11,'Survey Report'!$G:$G,$B17,'Survey Report'!$R:$R,Summary!F$1)</f>
        <v>0</v>
      </c>
      <c r="G17" s="43">
        <f>COUNTIFS('Survey Report'!$F:$F,Summary!$A$11,'Survey Report'!$G:$G,$B17,'Survey Report'!$R:$R,Summary!G$1)</f>
        <v>0</v>
      </c>
      <c r="H17" s="43">
        <f>D17*Methodology!D$5</f>
        <v>0</v>
      </c>
      <c r="I17" s="43">
        <f>E17*Methodology!E$5</f>
        <v>11.399999999999999</v>
      </c>
      <c r="J17" s="43">
        <f>F17*Methodology!F$5</f>
        <v>0</v>
      </c>
      <c r="K17" s="43">
        <f>G17*Methodology!G$5</f>
        <v>0</v>
      </c>
      <c r="L17" s="44">
        <f t="shared" si="3"/>
        <v>11.399999999999999</v>
      </c>
      <c r="M17" s="44">
        <f t="shared" si="2"/>
        <v>3.7999999999999994</v>
      </c>
      <c r="N17" s="45" t="str">
        <f>IF(L17=0,"N/A",(IF(M17&lt;=Methodology!$D$3,"A",IF(M17&lt;=Methodology!$E$3,"B",IF(M17&lt;=Methodology!$F$3,"C","D")))))</f>
        <v>B</v>
      </c>
    </row>
    <row r="18" spans="1:14">
      <c r="A18" s="8"/>
      <c r="B18" s="42" t="s">
        <v>24</v>
      </c>
      <c r="C18" s="43">
        <f>COUNTIFS('Survey Report'!F:F,Summary!A$11,'Survey Report'!G:G,B18)</f>
        <v>4</v>
      </c>
      <c r="D18" s="43">
        <f>COUNTIFS('Survey Report'!$F:$F,Summary!$A$11,'Survey Report'!$G:$G,$B18,'Survey Report'!$R:$R,Summary!D$1)</f>
        <v>0</v>
      </c>
      <c r="E18" s="43">
        <f>COUNTIFS('Survey Report'!$F:$F,Summary!$A$11,'Survey Report'!$G:$G,$B18,'Survey Report'!$R:$R,Summary!E$1)</f>
        <v>1</v>
      </c>
      <c r="F18" s="43">
        <f>COUNTIFS('Survey Report'!$F:$F,Summary!$A$11,'Survey Report'!$G:$G,$B18,'Survey Report'!$R:$R,Summary!F$1)</f>
        <v>0</v>
      </c>
      <c r="G18" s="43">
        <f>COUNTIFS('Survey Report'!$F:$F,Summary!$A$11,'Survey Report'!$G:$G,$B18,'Survey Report'!$R:$R,Summary!G$1)</f>
        <v>3</v>
      </c>
      <c r="H18" s="43">
        <f>D18*Methodology!D$5</f>
        <v>0</v>
      </c>
      <c r="I18" s="43">
        <f>E18*Methodology!E$5</f>
        <v>3.8</v>
      </c>
      <c r="J18" s="43">
        <f>F18*Methodology!F$5</f>
        <v>0</v>
      </c>
      <c r="K18" s="43">
        <f>G18*Methodology!G$5</f>
        <v>22.799999999999997</v>
      </c>
      <c r="L18" s="44">
        <f t="shared" si="3"/>
        <v>26.599999999999998</v>
      </c>
      <c r="M18" s="44">
        <f t="shared" si="2"/>
        <v>6.6499999999999995</v>
      </c>
      <c r="N18" s="45" t="str">
        <f>IF(L18=0,"N/A",(IF(M18&lt;=Methodology!$D$3,"A",IF(M18&lt;=Methodology!$E$3,"B",IF(M18&lt;=Methodology!$F$3,"C","D")))))</f>
        <v>D</v>
      </c>
    </row>
    <row r="19" spans="1:14">
      <c r="A19" s="8"/>
      <c r="B19" s="46" t="s">
        <v>25</v>
      </c>
      <c r="C19" s="43">
        <v>1</v>
      </c>
      <c r="D19" s="43">
        <f>COUNTIFS('Survey Report'!$F:$F,Summary!$A$11,'Survey Report'!$G:$G,$B19,'Survey Report'!$R:$R,Summary!D$1)</f>
        <v>0</v>
      </c>
      <c r="E19" s="43">
        <v>1</v>
      </c>
      <c r="F19" s="43">
        <f>COUNTIFS('Survey Report'!$F:$F,Summary!$A$11,'Survey Report'!$G:$G,$B19,'Survey Report'!$R:$R,Summary!F$1)</f>
        <v>0</v>
      </c>
      <c r="G19" s="43">
        <f>COUNTIFS('Survey Report'!$F:$F,Summary!$A$11,'Survey Report'!$G:$G,$B19,'Survey Report'!$R:$R,Summary!G$1)</f>
        <v>0</v>
      </c>
      <c r="H19" s="43">
        <f>D19*Methodology!D$5</f>
        <v>0</v>
      </c>
      <c r="I19" s="43">
        <f>E19*Methodology!E$5</f>
        <v>3.8</v>
      </c>
      <c r="J19" s="43">
        <f>F19*Methodology!F$5</f>
        <v>0</v>
      </c>
      <c r="K19" s="43">
        <f>G19*Methodology!G$5</f>
        <v>0</v>
      </c>
      <c r="L19" s="44">
        <f t="shared" si="3"/>
        <v>3.8</v>
      </c>
      <c r="M19" s="44">
        <f t="shared" si="2"/>
        <v>3.8</v>
      </c>
      <c r="N19" s="45" t="str">
        <f>IF(L19=0,"N/A",(IF(M19&lt;=Methodology!$D$3,"A",IF(M19&lt;=Methodology!$E$3,"B",IF(M19&lt;=Methodology!$F$3,"C","D")))))</f>
        <v>B</v>
      </c>
    </row>
    <row r="20" spans="1:14" s="15" customFormat="1">
      <c r="A20" s="38" t="s">
        <v>26</v>
      </c>
      <c r="B20" s="38"/>
      <c r="C20" s="39">
        <f>COUNTIF('Survey Report'!F:F,Summary!A20)</f>
        <v>5</v>
      </c>
      <c r="D20" s="39">
        <f>COUNTIFS('Survey Report'!$F:$F,Summary!$A20,'Survey Report'!$R:$R,Summary!D$1)</f>
        <v>0</v>
      </c>
      <c r="E20" s="39">
        <f>COUNTIFS('Survey Report'!$F:$F,Summary!$A20,'Survey Report'!$R:$R,Summary!E$1)</f>
        <v>5</v>
      </c>
      <c r="F20" s="39">
        <f>COUNTIFS('Survey Report'!$F:$F,Summary!$A20,'Survey Report'!$R:$R,Summary!F$1)</f>
        <v>0</v>
      </c>
      <c r="G20" s="39">
        <f>COUNTIFS('Survey Report'!$F:$F,Summary!$A20,'Survey Report'!$R:$R,Summary!G$1)</f>
        <v>0</v>
      </c>
      <c r="H20" s="39">
        <f>D20*Methodology!D7</f>
        <v>0</v>
      </c>
      <c r="I20" s="39">
        <f>E20*Methodology!E7</f>
        <v>14</v>
      </c>
      <c r="J20" s="39">
        <f>F20*Methodology!F7</f>
        <v>0</v>
      </c>
      <c r="K20" s="39">
        <f>G20*Methodology!G7</f>
        <v>0</v>
      </c>
      <c r="L20" s="40">
        <f t="shared" si="3"/>
        <v>14</v>
      </c>
      <c r="M20" s="40">
        <f t="shared" si="2"/>
        <v>2.8</v>
      </c>
      <c r="N20" s="41" t="str">
        <f>IF(L20=0,"N/A",(IF(M20&lt;=Methodology!$D$3,"A",IF(M20&lt;=Methodology!$E$3,"B",IF(M20&lt;=Methodology!$F$3,"C","D")))))</f>
        <v>B</v>
      </c>
    </row>
    <row r="21" spans="1:14">
      <c r="A21" s="8"/>
      <c r="B21" s="42" t="s">
        <v>27</v>
      </c>
      <c r="C21" s="43">
        <f>COUNTIFS('Survey Report'!F:F,Summary!A$20,'Survey Report'!G:G,B21)</f>
        <v>3</v>
      </c>
      <c r="D21" s="43">
        <f>COUNTIFS('Survey Report'!$F:$F,Summary!$A$20,'Survey Report'!$G:$G,$B21,'Survey Report'!$R:$R,Summary!D$1)</f>
        <v>0</v>
      </c>
      <c r="E21" s="43">
        <f>COUNTIFS('Survey Report'!$F:$F,Summary!$A$20,'Survey Report'!$G:$G,$B21,'Survey Report'!$R:$R,Summary!E$1)</f>
        <v>3</v>
      </c>
      <c r="F21" s="43">
        <f>COUNTIFS('Survey Report'!$F:$F,Summary!$A$20,'Survey Report'!$G:$G,$B21,'Survey Report'!$R:$R,Summary!F$1)</f>
        <v>0</v>
      </c>
      <c r="G21" s="43">
        <f>COUNTIFS('Survey Report'!$F:$F,Summary!$A$20,'Survey Report'!$G:$G,$B21,'Survey Report'!$R:$R,Summary!G$1)</f>
        <v>0</v>
      </c>
      <c r="H21" s="43">
        <f>D21*Methodology!D$7</f>
        <v>0</v>
      </c>
      <c r="I21" s="43">
        <f>E21*Methodology!E$7</f>
        <v>8.3999999999999986</v>
      </c>
      <c r="J21" s="43">
        <f>F21*Methodology!F$7</f>
        <v>0</v>
      </c>
      <c r="K21" s="43">
        <f>G21*Methodology!G$7</f>
        <v>0</v>
      </c>
      <c r="L21" s="44">
        <f t="shared" si="3"/>
        <v>8.3999999999999986</v>
      </c>
      <c r="M21" s="44">
        <f t="shared" si="2"/>
        <v>2.7999999999999994</v>
      </c>
      <c r="N21" s="45" t="str">
        <f>IF(L21=0,"N/A",(IF(M21&lt;=Methodology!$D$3,"A",IF(M21&lt;=Methodology!$E$3,"B",IF(M21&lt;=Methodology!$F$3,"C","D")))))</f>
        <v>B</v>
      </c>
    </row>
    <row r="22" spans="1:14">
      <c r="A22" s="8"/>
      <c r="B22" s="42" t="s">
        <v>28</v>
      </c>
      <c r="C22" s="43">
        <f>COUNTIFS('Survey Report'!F:F,Summary!A$20,'Survey Report'!G:G,B22)</f>
        <v>2</v>
      </c>
      <c r="D22" s="43">
        <f>COUNTIFS('Survey Report'!$F:$F,Summary!$A$20,'Survey Report'!$G:$G,$B22,'Survey Report'!$R:$R,Summary!D$1)</f>
        <v>0</v>
      </c>
      <c r="E22" s="43">
        <f>COUNTIFS('Survey Report'!$F:$F,Summary!$A$20,'Survey Report'!$G:$G,$B22,'Survey Report'!$R:$R,Summary!E$1)</f>
        <v>2</v>
      </c>
      <c r="F22" s="43">
        <f>COUNTIFS('Survey Report'!$F:$F,Summary!$A$20,'Survey Report'!$G:$G,$B22,'Survey Report'!$R:$R,Summary!F$1)</f>
        <v>0</v>
      </c>
      <c r="G22" s="43">
        <f>COUNTIFS('Survey Report'!$F:$F,Summary!$A$20,'Survey Report'!$G:$G,$B22,'Survey Report'!$R:$R,Summary!G$1)</f>
        <v>0</v>
      </c>
      <c r="H22" s="43">
        <f>D22*Methodology!D$7</f>
        <v>0</v>
      </c>
      <c r="I22" s="43">
        <f>E22*Methodology!E$7</f>
        <v>5.6</v>
      </c>
      <c r="J22" s="43">
        <f>F22*Methodology!F$7</f>
        <v>0</v>
      </c>
      <c r="K22" s="43">
        <f>G22*Methodology!G$7</f>
        <v>0</v>
      </c>
      <c r="L22" s="44">
        <f t="shared" si="3"/>
        <v>5.6</v>
      </c>
      <c r="M22" s="44">
        <f t="shared" si="2"/>
        <v>2.8</v>
      </c>
      <c r="N22" s="45" t="str">
        <f>IF(L22=0,"N/A",(IF(M22&lt;=Methodology!$D$3,"A",IF(M22&lt;=Methodology!$E$3,"B",IF(M22&lt;=Methodology!$F$3,"C","D")))))</f>
        <v>B</v>
      </c>
    </row>
    <row r="23" spans="1:14" s="15" customFormat="1">
      <c r="A23" s="38" t="s">
        <v>29</v>
      </c>
      <c r="B23" s="38"/>
      <c r="C23" s="39">
        <f>COUNTIF('Survey Report'!F:F,Summary!A23)</f>
        <v>8</v>
      </c>
      <c r="D23" s="39">
        <f>COUNTIFS('Survey Report'!$F:$F,Summary!$A23,'Survey Report'!$R:$R,Summary!D$1)</f>
        <v>0</v>
      </c>
      <c r="E23" s="39">
        <f>COUNTIFS('Survey Report'!$F:$F,Summary!$A23,'Survey Report'!$R:$R,Summary!E$1)</f>
        <v>8</v>
      </c>
      <c r="F23" s="39">
        <f>COUNTIFS('Survey Report'!$F:$F,Summary!$A23,'Survey Report'!$R:$R,Summary!F$1)</f>
        <v>0</v>
      </c>
      <c r="G23" s="39">
        <f>COUNTIFS('Survey Report'!$F:$F,Summary!$A23,'Survey Report'!$R:$R,Summary!G$1)</f>
        <v>0</v>
      </c>
      <c r="H23" s="39">
        <f>D23*Methodology!D8</f>
        <v>0</v>
      </c>
      <c r="I23" s="39">
        <f>E23*Methodology!E8</f>
        <v>19.2</v>
      </c>
      <c r="J23" s="39">
        <f>F23*Methodology!F8</f>
        <v>0</v>
      </c>
      <c r="K23" s="39">
        <f>G23*Methodology!G8</f>
        <v>0</v>
      </c>
      <c r="L23" s="40">
        <f t="shared" si="3"/>
        <v>19.2</v>
      </c>
      <c r="M23" s="40">
        <f t="shared" si="2"/>
        <v>2.4</v>
      </c>
      <c r="N23" s="41" t="str">
        <f>IF(L23=0,"N/A",(IF(M23&lt;=Methodology!$D$3,"A",IF(M23&lt;=Methodology!$E$3,"B",IF(M23&lt;=Methodology!$F$3,"C","D")))))</f>
        <v>B</v>
      </c>
    </row>
    <row r="24" spans="1:14">
      <c r="A24" s="8"/>
      <c r="B24" s="42" t="s">
        <v>30</v>
      </c>
      <c r="C24" s="43">
        <f>COUNTIFS('Survey Report'!F:F,Summary!A$23,'Survey Report'!G:G,B24)</f>
        <v>3</v>
      </c>
      <c r="D24" s="43">
        <f>COUNTIFS('Survey Report'!$F:$F,Summary!$A$23,'Survey Report'!$G:$G,$B24,'Survey Report'!$R:$R,Summary!D$1)</f>
        <v>0</v>
      </c>
      <c r="E24" s="43">
        <f>COUNTIFS('Survey Report'!$F:$F,Summary!$A$23,'Survey Report'!$G:$G,$B24,'Survey Report'!$R:$R,Summary!E$1)</f>
        <v>3</v>
      </c>
      <c r="F24" s="43">
        <f>COUNTIFS('Survey Report'!$F:$F,Summary!$A$23,'Survey Report'!$G:$G,$B24,'Survey Report'!$R:$R,Summary!F$1)</f>
        <v>0</v>
      </c>
      <c r="G24" s="43">
        <f>COUNTIFS('Survey Report'!$F:$F,Summary!$A$23,'Survey Report'!$G:$G,$B24,'Survey Report'!$R:$R,Summary!G$1)</f>
        <v>0</v>
      </c>
      <c r="H24" s="43">
        <f>D24*Methodology!D$8</f>
        <v>0</v>
      </c>
      <c r="I24" s="43">
        <f>E24*Methodology!E$8</f>
        <v>7.1999999999999993</v>
      </c>
      <c r="J24" s="43">
        <f>F24*Methodology!F$8</f>
        <v>0</v>
      </c>
      <c r="K24" s="43">
        <f>G24*Methodology!G$8</f>
        <v>0</v>
      </c>
      <c r="L24" s="44">
        <f t="shared" ref="L24:L25" si="4">SUM(H24:K24)</f>
        <v>7.1999999999999993</v>
      </c>
      <c r="M24" s="44">
        <f t="shared" si="2"/>
        <v>2.4</v>
      </c>
      <c r="N24" s="45" t="str">
        <f>IF(L24=0,"N/A",(IF(M24&lt;=Methodology!$D$3,"A",IF(M24&lt;=Methodology!$E$3,"B",IF(M24&lt;=Methodology!$F$3,"C","D")))))</f>
        <v>B</v>
      </c>
    </row>
    <row r="25" spans="1:14">
      <c r="A25" s="8"/>
      <c r="B25" s="42" t="s">
        <v>31</v>
      </c>
      <c r="C25" s="43">
        <f>COUNTIFS('Survey Report'!F:F,Summary!A$23,'Survey Report'!G:G,B25)</f>
        <v>5</v>
      </c>
      <c r="D25" s="43">
        <f>COUNTIFS('Survey Report'!$F:$F,Summary!$A$23,'Survey Report'!$G:$G,$B25,'Survey Report'!$R:$R,Summary!D$1)</f>
        <v>0</v>
      </c>
      <c r="E25" s="43">
        <f>COUNTIFS('Survey Report'!$F:$F,Summary!$A$23,'Survey Report'!$G:$G,$B25,'Survey Report'!$R:$R,Summary!E$1)</f>
        <v>5</v>
      </c>
      <c r="F25" s="43">
        <f>COUNTIFS('Survey Report'!$F:$F,Summary!$A$23,'Survey Report'!$G:$G,$B25,'Survey Report'!$R:$R,Summary!F$1)</f>
        <v>0</v>
      </c>
      <c r="G25" s="43">
        <f>COUNTIFS('Survey Report'!$F:$F,Summary!$A$23,'Survey Report'!$G:$G,$B25,'Survey Report'!$R:$R,Summary!G$1)</f>
        <v>0</v>
      </c>
      <c r="H25" s="43">
        <f>D25*Methodology!D$8</f>
        <v>0</v>
      </c>
      <c r="I25" s="43">
        <f>E25*Methodology!E$8</f>
        <v>12</v>
      </c>
      <c r="J25" s="43">
        <f>F25*Methodology!F$8</f>
        <v>0</v>
      </c>
      <c r="K25" s="43">
        <f>G25*Methodology!G$8</f>
        <v>0</v>
      </c>
      <c r="L25" s="44">
        <f t="shared" si="4"/>
        <v>12</v>
      </c>
      <c r="M25" s="44">
        <f t="shared" si="2"/>
        <v>2.4</v>
      </c>
      <c r="N25" s="45" t="str">
        <f>IF(L25=0,"N/A",(IF(M25&lt;=Methodology!$D$3,"A",IF(M25&lt;=Methodology!$E$3,"B",IF(M25&lt;=Methodology!$F$3,"C","D")))))</f>
        <v>B</v>
      </c>
    </row>
    <row r="26" spans="1:14" s="15" customFormat="1">
      <c r="A26" s="38" t="s">
        <v>32</v>
      </c>
      <c r="B26" s="38"/>
      <c r="C26" s="39">
        <f>COUNTIF('Survey Report'!F:F,Summary!A26)</f>
        <v>14</v>
      </c>
      <c r="D26" s="39">
        <f>COUNTIFS('Survey Report'!$F:$F,Summary!$A26,'Survey Report'!$R:$R,Summary!D$1)</f>
        <v>0</v>
      </c>
      <c r="E26" s="39">
        <f>COUNTIFS('Survey Report'!$F:$F,Summary!$A26,'Survey Report'!$R:$R,Summary!E$1)</f>
        <v>14</v>
      </c>
      <c r="F26" s="39">
        <f>COUNTIFS('Survey Report'!$F:$F,Summary!$A26,'Survey Report'!$R:$R,Summary!F$1)</f>
        <v>0</v>
      </c>
      <c r="G26" s="39">
        <f>COUNTIFS('Survey Report'!$F:$F,Summary!$A26,'Survey Report'!$R:$R,Summary!G$1)</f>
        <v>0</v>
      </c>
      <c r="H26" s="39">
        <f>D26*Methodology!D9</f>
        <v>0</v>
      </c>
      <c r="I26" s="39">
        <f>E26*Methodology!E9</f>
        <v>8.4</v>
      </c>
      <c r="J26" s="39">
        <f>F26*Methodology!F9</f>
        <v>0</v>
      </c>
      <c r="K26" s="39">
        <f>G26*Methodology!G9</f>
        <v>0</v>
      </c>
      <c r="L26" s="40">
        <f t="shared" si="3"/>
        <v>8.4</v>
      </c>
      <c r="M26" s="40">
        <f t="shared" si="2"/>
        <v>0.6</v>
      </c>
      <c r="N26" s="41" t="str">
        <f>IF(L26=0,"N/A",(IF(M26&lt;=Methodology!$D$3,"A",IF(M26&lt;=Methodology!$E$3,"B",IF(M26&lt;=Methodology!$F$3,"C","D")))))</f>
        <v>A</v>
      </c>
    </row>
    <row r="27" spans="1:14" s="15" customFormat="1">
      <c r="A27" s="38" t="s">
        <v>33</v>
      </c>
      <c r="B27" s="38"/>
      <c r="C27" s="39">
        <f>COUNTIF('Survey Report'!F:F,Summary!A27)</f>
        <v>1</v>
      </c>
      <c r="D27" s="39">
        <f>COUNTIFS('Survey Report'!$F:$F,Summary!$A27,'Survey Report'!$R:$R,Summary!D$1)</f>
        <v>0</v>
      </c>
      <c r="E27" s="39">
        <f>COUNTIFS('Survey Report'!$F:$F,Summary!$A27,'Survey Report'!$R:$R,Summary!E$1)</f>
        <v>1</v>
      </c>
      <c r="F27" s="39">
        <f>COUNTIFS('Survey Report'!$F:$F,Summary!$A27,'Survey Report'!$R:$R,Summary!F$1)</f>
        <v>0</v>
      </c>
      <c r="G27" s="39">
        <f>COUNTIFS('Survey Report'!$F:$F,Summary!$A27,'Survey Report'!$R:$R,Summary!G$1)</f>
        <v>0</v>
      </c>
      <c r="H27" s="39">
        <f>D27*Methodology!D10</f>
        <v>0</v>
      </c>
      <c r="I27" s="39">
        <f>E27*Methodology!E10</f>
        <v>0.4</v>
      </c>
      <c r="J27" s="39">
        <f>F27*Methodology!F10</f>
        <v>0</v>
      </c>
      <c r="K27" s="39">
        <f>G27*Methodology!G10</f>
        <v>0</v>
      </c>
      <c r="L27" s="40">
        <f t="shared" si="3"/>
        <v>0.4</v>
      </c>
      <c r="M27" s="40">
        <f t="shared" si="2"/>
        <v>0.4</v>
      </c>
      <c r="N27" s="41" t="str">
        <f>IF(L27=0,"N/A",(IF(M27&lt;=Methodology!$D$3,"A",IF(M27&lt;=Methodology!$E$3,"B",IF(M27&lt;=Methodology!$F$3,"C","D")))))</f>
        <v>A</v>
      </c>
    </row>
    <row r="28" spans="1:14" s="15" customFormat="1">
      <c r="A28" s="38" t="s">
        <v>34</v>
      </c>
      <c r="B28" s="38"/>
      <c r="C28" s="39">
        <f>COUNTIF('Survey Report'!F:F,Summary!A28)</f>
        <v>6</v>
      </c>
      <c r="D28" s="39">
        <f>COUNTIFS('Survey Report'!$F:$F,Summary!$A28,'Survey Report'!$R:$R,Summary!D$1)</f>
        <v>0</v>
      </c>
      <c r="E28" s="39">
        <f>COUNTIFS('Survey Report'!$F:$F,Summary!$A28,'Survey Report'!$R:$R,Summary!E$1)</f>
        <v>5</v>
      </c>
      <c r="F28" s="39">
        <f>COUNTIFS('Survey Report'!$F:$F,Summary!$A28,'Survey Report'!$R:$R,Summary!F$1)</f>
        <v>0</v>
      </c>
      <c r="G28" s="39">
        <f>COUNTIFS('Survey Report'!$F:$F,Summary!$A28,'Survey Report'!$R:$R,Summary!G$1)</f>
        <v>1</v>
      </c>
      <c r="H28" s="39">
        <f>D28*Methodology!D11</f>
        <v>0</v>
      </c>
      <c r="I28" s="39">
        <f>E28*Methodology!E11</f>
        <v>1</v>
      </c>
      <c r="J28" s="39">
        <f>F28*Methodology!F11</f>
        <v>0</v>
      </c>
      <c r="K28" s="39">
        <f>G28*Methodology!G11</f>
        <v>0.4</v>
      </c>
      <c r="L28" s="40">
        <f t="shared" si="3"/>
        <v>1.4</v>
      </c>
      <c r="M28" s="40">
        <f t="shared" si="2"/>
        <v>0.23333333333333331</v>
      </c>
      <c r="N28" s="41" t="str">
        <f>IF(L28=0,"N/A",(IF(M28&lt;=Methodology!$D$3,"A",IF(M28&lt;=Methodology!$E$3,"B",IF(M28&lt;=Methodology!$F$3,"C","D")))))</f>
        <v>A</v>
      </c>
    </row>
    <row r="29" spans="1:14" s="15" customFormat="1">
      <c r="A29" s="38" t="s">
        <v>35</v>
      </c>
      <c r="B29" s="38"/>
      <c r="C29" s="39">
        <f>COUNTIF('Survey Report'!F:F,Summary!A29)</f>
        <v>4</v>
      </c>
      <c r="D29" s="39">
        <f>COUNTIFS('Survey Report'!$F:$F,Summary!$A29,'Survey Report'!$R:$R,Summary!D$1)</f>
        <v>0</v>
      </c>
      <c r="E29" s="39">
        <f>COUNTIFS('Survey Report'!$F:$F,Summary!$A29,'Survey Report'!$R:$R,Summary!E$1)</f>
        <v>4</v>
      </c>
      <c r="F29" s="39">
        <f>COUNTIFS('Survey Report'!$F:$F,Summary!$A29,'Survey Report'!$R:$R,Summary!F$1)</f>
        <v>0</v>
      </c>
      <c r="G29" s="39">
        <f>COUNTIFS('Survey Report'!$F:$F,Summary!$A29,'Survey Report'!$R:$R,Summary!G$1)</f>
        <v>0</v>
      </c>
      <c r="H29" s="39">
        <f>D29*Methodology!D12</f>
        <v>0</v>
      </c>
      <c r="I29" s="39">
        <f>E29*Methodology!E12</f>
        <v>0.8</v>
      </c>
      <c r="J29" s="39">
        <f>F29*Methodology!F12</f>
        <v>0</v>
      </c>
      <c r="K29" s="39">
        <f>G29*Methodology!G12</f>
        <v>0</v>
      </c>
      <c r="L29" s="40">
        <f t="shared" si="3"/>
        <v>0.8</v>
      </c>
      <c r="M29" s="40">
        <f t="shared" si="2"/>
        <v>0.2</v>
      </c>
      <c r="N29" s="41" t="str">
        <f>IF(L29=0,"N/A",(IF(M29&lt;=Methodology!$D$3,"A",IF(M29&lt;=Methodology!$E$3,"B",IF(M29&lt;=Methodology!$F$3,"C","D")))))</f>
        <v>A</v>
      </c>
    </row>
    <row r="30" spans="1:14">
      <c r="A30" s="8"/>
      <c r="B30" s="42" t="s">
        <v>36</v>
      </c>
      <c r="C30" s="43">
        <f>COUNTIFS('Survey Report'!F:F,Summary!A$29,'Survey Report'!G:G,B30)</f>
        <v>1</v>
      </c>
      <c r="D30" s="43">
        <f>COUNTIFS('Survey Report'!$F:$F,Summary!$A$29,'Survey Report'!$G:$G,$B30,'Survey Report'!$R:$R,Summary!D$1)</f>
        <v>0</v>
      </c>
      <c r="E30" s="43">
        <f>COUNTIFS('Survey Report'!$F:$F,Summary!$A$29,'Survey Report'!$G:$G,$B30,'Survey Report'!$R:$R,Summary!E$1)</f>
        <v>1</v>
      </c>
      <c r="F30" s="43">
        <f>COUNTIFS('Survey Report'!$F:$F,Summary!$A$29,'Survey Report'!$G:$G,$B30,'Survey Report'!$R:$R,Summary!F$1)</f>
        <v>0</v>
      </c>
      <c r="G30" s="43">
        <f>COUNTIFS('Survey Report'!$F:$F,Summary!$A$29,'Survey Report'!$G:$G,$B30,'Survey Report'!$R:$R,Summary!G$1)</f>
        <v>0</v>
      </c>
      <c r="H30" s="43">
        <f>D30*Methodology!D$12</f>
        <v>0</v>
      </c>
      <c r="I30" s="43">
        <f>E30*Methodology!E$12</f>
        <v>0.2</v>
      </c>
      <c r="J30" s="43">
        <f>F30*Methodology!F$12</f>
        <v>0</v>
      </c>
      <c r="K30" s="43">
        <f>G30*Methodology!G$12</f>
        <v>0</v>
      </c>
      <c r="L30" s="44">
        <f t="shared" si="3"/>
        <v>0.2</v>
      </c>
      <c r="M30" s="44">
        <f t="shared" si="2"/>
        <v>0.2</v>
      </c>
      <c r="N30" s="45" t="str">
        <f>IF(L30=0,"N/A",(IF(M30&lt;=Methodology!$D$3,"A",IF(M30&lt;=Methodology!$E$3,"B",IF(M30&lt;=Methodology!$F$3,"C","D")))))</f>
        <v>A</v>
      </c>
    </row>
    <row r="31" spans="1:14">
      <c r="A31" s="8"/>
      <c r="B31" s="42" t="s">
        <v>37</v>
      </c>
      <c r="C31" s="43">
        <f>COUNTIFS('Survey Report'!F:F,Summary!A$29,'Survey Report'!G:G,B31)</f>
        <v>1</v>
      </c>
      <c r="D31" s="43">
        <f>COUNTIFS('Survey Report'!$F:$F,Summary!$A$29,'Survey Report'!$G:$G,$B31,'Survey Report'!$R:$R,Summary!D$1)</f>
        <v>0</v>
      </c>
      <c r="E31" s="43">
        <f>COUNTIFS('Survey Report'!$F:$F,Summary!$A$29,'Survey Report'!$G:$G,$B31,'Survey Report'!$R:$R,Summary!E$1)</f>
        <v>1</v>
      </c>
      <c r="F31" s="43">
        <f>COUNTIFS('Survey Report'!$F:$F,Summary!$A$29,'Survey Report'!$G:$G,$B31,'Survey Report'!$R:$R,Summary!F$1)</f>
        <v>0</v>
      </c>
      <c r="G31" s="43">
        <f>COUNTIFS('Survey Report'!$F:$F,Summary!$A$29,'Survey Report'!$G:$G,$B31,'Survey Report'!$R:$R,Summary!G$1)</f>
        <v>0</v>
      </c>
      <c r="H31" s="43">
        <f>D31*Methodology!D$12</f>
        <v>0</v>
      </c>
      <c r="I31" s="43">
        <f>E31*Methodology!E$12</f>
        <v>0.2</v>
      </c>
      <c r="J31" s="43">
        <f>F31*Methodology!F$12</f>
        <v>0</v>
      </c>
      <c r="K31" s="43">
        <f>G31*Methodology!G$12</f>
        <v>0</v>
      </c>
      <c r="L31" s="44">
        <f t="shared" si="3"/>
        <v>0.2</v>
      </c>
      <c r="M31" s="44">
        <f t="shared" si="2"/>
        <v>0.2</v>
      </c>
      <c r="N31" s="45" t="str">
        <f>IF(L31=0,"N/A",(IF(M31&lt;=Methodology!$D$3,"A",IF(M31&lt;=Methodology!$E$3,"B",IF(M31&lt;=Methodology!$F$3,"C","D")))))</f>
        <v>A</v>
      </c>
    </row>
    <row r="33" spans="2:14">
      <c r="B33" s="37" t="s">
        <v>38</v>
      </c>
      <c r="M33" s="13">
        <f>M2+M4+M11+M20+M23+M26+M27+M28+M29</f>
        <v>21.196957671957673</v>
      </c>
      <c r="N33" s="41" t="str">
        <f>IF(M33&lt;Methodology!B19,Methodology!A19,IF(M33&lt;Methodology!B20,Methodology!A20,IF(M33&lt;Methodology!B21,Methodology!A21,IF(M33&lt;Methodology!B22,Methodology!A22,IF(M33&lt;Methodology!B23,Methodology!A23,Methodology!A24)))))</f>
        <v>B</v>
      </c>
    </row>
  </sheetData>
  <sortState xmlns:xlrd2="http://schemas.microsoft.com/office/spreadsheetml/2017/richdata2" ref="A2:A31">
    <sortCondition ref="A2"/>
  </sortState>
  <mergeCells count="1">
    <mergeCell ref="L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4"/>
  <sheetViews>
    <sheetView tabSelected="1" zoomScale="85" zoomScaleNormal="85" workbookViewId="0">
      <pane ySplit="1" topLeftCell="Q2" activePane="bottomLeft" state="frozen"/>
      <selection pane="bottomLeft" activeCell="Q74" sqref="Q74"/>
    </sheetView>
  </sheetViews>
  <sheetFormatPr defaultColWidth="21.85546875" defaultRowHeight="12.75"/>
  <cols>
    <col min="1" max="1" width="19.85546875" style="24" bestFit="1" customWidth="1"/>
    <col min="2" max="2" width="29.85546875" style="24" customWidth="1"/>
    <col min="3" max="3" width="25" style="24" bestFit="1" customWidth="1"/>
    <col min="4" max="4" width="27.140625" style="24" customWidth="1"/>
    <col min="5" max="5" width="11.85546875" style="24" customWidth="1"/>
    <col min="6" max="7" width="40.140625" style="24" customWidth="1"/>
    <col min="8" max="8" width="22.140625" style="24" customWidth="1"/>
    <col min="9" max="9" width="48.140625" style="25" bestFit="1" customWidth="1"/>
    <col min="10" max="10" width="49.85546875" style="25" bestFit="1" customWidth="1"/>
    <col min="11" max="11" width="57.85546875" style="25" bestFit="1" customWidth="1"/>
    <col min="12" max="12" width="51.85546875" style="25" customWidth="1"/>
    <col min="13" max="13" width="19.5703125" style="25" bestFit="1" customWidth="1"/>
    <col min="14" max="14" width="22.42578125" style="24" bestFit="1" customWidth="1"/>
    <col min="15" max="15" width="20.140625" style="25" bestFit="1" customWidth="1"/>
    <col min="16" max="16" width="15.42578125" style="24" customWidth="1"/>
    <col min="17" max="17" width="60.85546875" style="25" customWidth="1"/>
    <col min="18" max="18" width="18" style="26" bestFit="1" customWidth="1"/>
    <col min="19" max="19" width="16.140625" style="26" bestFit="1" customWidth="1"/>
    <col min="20" max="20" width="22.5703125" style="25" bestFit="1" customWidth="1"/>
    <col min="21" max="21" width="17.85546875" style="27" bestFit="1" customWidth="1"/>
    <col min="22" max="22" width="18.85546875" style="27" bestFit="1" customWidth="1"/>
    <col min="23" max="23" width="23.42578125" style="27" customWidth="1"/>
    <col min="24" max="24" width="17.42578125" style="28" customWidth="1"/>
    <col min="25" max="25" width="9.42578125" style="24" customWidth="1"/>
    <col min="26" max="26" width="6.85546875" style="24" customWidth="1"/>
    <col min="27" max="16384" width="21.85546875" style="24"/>
  </cols>
  <sheetData>
    <row r="1" spans="1:27" s="23" customFormat="1" ht="25.5">
      <c r="A1" s="20" t="s">
        <v>39</v>
      </c>
      <c r="B1" s="20" t="s">
        <v>40</v>
      </c>
      <c r="C1" s="20" t="s">
        <v>41</v>
      </c>
      <c r="D1" s="20" t="s">
        <v>42</v>
      </c>
      <c r="E1" s="20" t="s">
        <v>43</v>
      </c>
      <c r="F1" s="20" t="s">
        <v>44</v>
      </c>
      <c r="G1" s="20" t="s">
        <v>45</v>
      </c>
      <c r="H1" s="20" t="s">
        <v>46</v>
      </c>
      <c r="I1" s="21" t="s">
        <v>47</v>
      </c>
      <c r="J1" s="21" t="s">
        <v>48</v>
      </c>
      <c r="K1" s="21" t="s">
        <v>49</v>
      </c>
      <c r="L1" s="21" t="s">
        <v>50</v>
      </c>
      <c r="M1" s="21" t="s">
        <v>51</v>
      </c>
      <c r="N1" s="20" t="s">
        <v>52</v>
      </c>
      <c r="O1" s="21" t="s">
        <v>53</v>
      </c>
      <c r="P1" s="20" t="s">
        <v>54</v>
      </c>
      <c r="Q1" s="21" t="s">
        <v>55</v>
      </c>
      <c r="R1" s="20" t="s">
        <v>56</v>
      </c>
      <c r="S1" s="20" t="s">
        <v>57</v>
      </c>
      <c r="T1" s="21" t="s">
        <v>58</v>
      </c>
      <c r="U1" s="20" t="s">
        <v>59</v>
      </c>
      <c r="V1" s="20" t="s">
        <v>60</v>
      </c>
      <c r="W1" s="20" t="s">
        <v>61</v>
      </c>
      <c r="X1" s="21" t="s">
        <v>62</v>
      </c>
      <c r="Y1" s="20" t="s">
        <v>63</v>
      </c>
      <c r="Z1" s="20" t="s">
        <v>64</v>
      </c>
      <c r="AA1" s="22" t="s">
        <v>65</v>
      </c>
    </row>
    <row r="2" spans="1:27" s="55" customFormat="1" ht="25.5">
      <c r="A2" s="47" t="s">
        <v>66</v>
      </c>
      <c r="B2" s="48" t="s">
        <v>67</v>
      </c>
      <c r="C2" s="48" t="s">
        <v>68</v>
      </c>
      <c r="D2" s="48" t="s">
        <v>69</v>
      </c>
      <c r="E2" s="49">
        <v>43475</v>
      </c>
      <c r="F2" s="47" t="s">
        <v>10</v>
      </c>
      <c r="G2" s="47" t="s">
        <v>11</v>
      </c>
      <c r="H2" s="48" t="s">
        <v>70</v>
      </c>
      <c r="I2" s="48" t="s">
        <v>71</v>
      </c>
      <c r="J2" s="48" t="s">
        <v>72</v>
      </c>
      <c r="K2" s="48" t="s">
        <v>73</v>
      </c>
      <c r="L2" s="50" t="s">
        <v>74</v>
      </c>
      <c r="M2" s="48" t="s">
        <v>75</v>
      </c>
      <c r="N2" s="47" t="s">
        <v>76</v>
      </c>
      <c r="O2" s="47" t="s">
        <v>76</v>
      </c>
      <c r="P2" s="51" t="s">
        <v>76</v>
      </c>
      <c r="Q2" s="50" t="s">
        <v>77</v>
      </c>
      <c r="R2" s="52" t="s">
        <v>4</v>
      </c>
      <c r="S2" s="52" t="s">
        <v>78</v>
      </c>
      <c r="T2" s="48" t="s">
        <v>79</v>
      </c>
      <c r="U2" s="53">
        <v>2014</v>
      </c>
      <c r="V2" s="53">
        <v>5</v>
      </c>
      <c r="W2" s="53">
        <v>25</v>
      </c>
      <c r="X2" s="53">
        <v>20</v>
      </c>
      <c r="Y2" s="53">
        <v>3</v>
      </c>
      <c r="Z2" s="48" t="s">
        <v>80</v>
      </c>
      <c r="AA2" s="54">
        <v>1089.8688</v>
      </c>
    </row>
    <row r="3" spans="1:27" s="64" customFormat="1" ht="25.5">
      <c r="A3" s="56" t="s">
        <v>66</v>
      </c>
      <c r="B3" s="57" t="s">
        <v>67</v>
      </c>
      <c r="C3" s="57" t="s">
        <v>81</v>
      </c>
      <c r="D3" s="57" t="s">
        <v>82</v>
      </c>
      <c r="E3" s="58">
        <v>43475</v>
      </c>
      <c r="F3" s="56" t="s">
        <v>10</v>
      </c>
      <c r="G3" s="56" t="s">
        <v>11</v>
      </c>
      <c r="H3" s="57" t="s">
        <v>70</v>
      </c>
      <c r="I3" s="57" t="s">
        <v>71</v>
      </c>
      <c r="J3" s="57" t="s">
        <v>72</v>
      </c>
      <c r="K3" s="57" t="s">
        <v>83</v>
      </c>
      <c r="L3" s="59" t="s">
        <v>84</v>
      </c>
      <c r="M3" s="57" t="s">
        <v>75</v>
      </c>
      <c r="N3" s="56" t="s">
        <v>76</v>
      </c>
      <c r="O3" s="56" t="s">
        <v>76</v>
      </c>
      <c r="P3" s="60" t="s">
        <v>76</v>
      </c>
      <c r="Q3" s="59" t="s">
        <v>77</v>
      </c>
      <c r="R3" s="61" t="s">
        <v>4</v>
      </c>
      <c r="S3" s="61" t="s">
        <v>78</v>
      </c>
      <c r="T3" s="57" t="s">
        <v>79</v>
      </c>
      <c r="U3" s="62">
        <v>2010</v>
      </c>
      <c r="V3" s="62">
        <v>9</v>
      </c>
      <c r="W3" s="62">
        <v>15</v>
      </c>
      <c r="X3" s="62">
        <v>6</v>
      </c>
      <c r="Y3" s="62">
        <v>2</v>
      </c>
      <c r="Z3" s="57" t="s">
        <v>80</v>
      </c>
      <c r="AA3" s="63">
        <v>276.69229999999999</v>
      </c>
    </row>
    <row r="4" spans="1:27" s="64" customFormat="1" ht="38.25">
      <c r="A4" s="56" t="s">
        <v>66</v>
      </c>
      <c r="B4" s="57" t="s">
        <v>67</v>
      </c>
      <c r="C4" s="57" t="s">
        <v>81</v>
      </c>
      <c r="D4" s="57" t="s">
        <v>85</v>
      </c>
      <c r="E4" s="58">
        <v>43475</v>
      </c>
      <c r="F4" s="56" t="s">
        <v>10</v>
      </c>
      <c r="G4" s="56" t="s">
        <v>12</v>
      </c>
      <c r="H4" s="57" t="s">
        <v>70</v>
      </c>
      <c r="I4" s="57" t="s">
        <v>86</v>
      </c>
      <c r="J4" s="57" t="s">
        <v>87</v>
      </c>
      <c r="K4" s="57" t="s">
        <v>88</v>
      </c>
      <c r="L4" s="59" t="s">
        <v>89</v>
      </c>
      <c r="M4" s="57" t="s">
        <v>90</v>
      </c>
      <c r="N4" s="56" t="s">
        <v>91</v>
      </c>
      <c r="O4" s="56" t="s">
        <v>92</v>
      </c>
      <c r="P4" s="60" t="s">
        <v>76</v>
      </c>
      <c r="Q4" s="59" t="s">
        <v>93</v>
      </c>
      <c r="R4" s="61" t="s">
        <v>6</v>
      </c>
      <c r="S4" s="61" t="s">
        <v>94</v>
      </c>
      <c r="T4" s="57" t="s">
        <v>79</v>
      </c>
      <c r="U4" s="62">
        <v>2000</v>
      </c>
      <c r="V4" s="62">
        <v>19</v>
      </c>
      <c r="W4" s="62">
        <v>5</v>
      </c>
      <c r="X4" s="62">
        <v>1</v>
      </c>
      <c r="Y4" s="62">
        <v>1</v>
      </c>
      <c r="Z4" s="57" t="s">
        <v>80</v>
      </c>
      <c r="AA4" s="63">
        <v>222.66230999999999</v>
      </c>
    </row>
    <row r="5" spans="1:27" s="64" customFormat="1" ht="25.5">
      <c r="A5" s="56" t="s">
        <v>66</v>
      </c>
      <c r="B5" s="57" t="s">
        <v>67</v>
      </c>
      <c r="C5" s="57" t="s">
        <v>95</v>
      </c>
      <c r="D5" s="57" t="s">
        <v>96</v>
      </c>
      <c r="E5" s="58">
        <v>43475</v>
      </c>
      <c r="F5" s="56" t="s">
        <v>10</v>
      </c>
      <c r="G5" s="56" t="s">
        <v>11</v>
      </c>
      <c r="H5" s="57" t="s">
        <v>70</v>
      </c>
      <c r="I5" s="57" t="s">
        <v>71</v>
      </c>
      <c r="J5" s="57" t="s">
        <v>72</v>
      </c>
      <c r="K5" s="57" t="s">
        <v>83</v>
      </c>
      <c r="L5" s="59" t="s">
        <v>84</v>
      </c>
      <c r="M5" s="57" t="s">
        <v>75</v>
      </c>
      <c r="N5" s="56" t="s">
        <v>76</v>
      </c>
      <c r="O5" s="56" t="s">
        <v>76</v>
      </c>
      <c r="P5" s="60" t="s">
        <v>76</v>
      </c>
      <c r="Q5" s="59" t="s">
        <v>77</v>
      </c>
      <c r="R5" s="61" t="s">
        <v>4</v>
      </c>
      <c r="S5" s="61" t="s">
        <v>78</v>
      </c>
      <c r="T5" s="57" t="s">
        <v>79</v>
      </c>
      <c r="U5" s="62">
        <v>2010</v>
      </c>
      <c r="V5" s="62">
        <v>9</v>
      </c>
      <c r="W5" s="62">
        <v>15</v>
      </c>
      <c r="X5" s="62">
        <v>6</v>
      </c>
      <c r="Y5" s="62">
        <v>1</v>
      </c>
      <c r="Z5" s="57" t="s">
        <v>80</v>
      </c>
      <c r="AA5" s="63">
        <v>138.34614999999999</v>
      </c>
    </row>
    <row r="6" spans="1:27" s="64" customFormat="1" ht="38.25">
      <c r="A6" s="56" t="s">
        <v>66</v>
      </c>
      <c r="B6" s="57" t="s">
        <v>67</v>
      </c>
      <c r="C6" s="57" t="s">
        <v>95</v>
      </c>
      <c r="D6" s="57" t="s">
        <v>97</v>
      </c>
      <c r="E6" s="58">
        <v>43475</v>
      </c>
      <c r="F6" s="56" t="s">
        <v>10</v>
      </c>
      <c r="G6" s="56" t="s">
        <v>12</v>
      </c>
      <c r="H6" s="57" t="s">
        <v>70</v>
      </c>
      <c r="I6" s="57" t="s">
        <v>86</v>
      </c>
      <c r="J6" s="57" t="s">
        <v>87</v>
      </c>
      <c r="K6" s="57" t="s">
        <v>88</v>
      </c>
      <c r="L6" s="59" t="s">
        <v>89</v>
      </c>
      <c r="M6" s="57" t="s">
        <v>90</v>
      </c>
      <c r="N6" s="56" t="s">
        <v>91</v>
      </c>
      <c r="O6" s="56" t="s">
        <v>92</v>
      </c>
      <c r="P6" s="60" t="s">
        <v>76</v>
      </c>
      <c r="Q6" s="59" t="s">
        <v>93</v>
      </c>
      <c r="R6" s="61" t="s">
        <v>6</v>
      </c>
      <c r="S6" s="61" t="s">
        <v>94</v>
      </c>
      <c r="T6" s="57" t="s">
        <v>79</v>
      </c>
      <c r="U6" s="62">
        <v>2000</v>
      </c>
      <c r="V6" s="62">
        <v>19</v>
      </c>
      <c r="W6" s="62">
        <v>5</v>
      </c>
      <c r="X6" s="62">
        <v>1</v>
      </c>
      <c r="Y6" s="62">
        <v>1</v>
      </c>
      <c r="Z6" s="57" t="s">
        <v>80</v>
      </c>
      <c r="AA6" s="63">
        <v>222.66230999999999</v>
      </c>
    </row>
    <row r="7" spans="1:27" s="64" customFormat="1" ht="38.25">
      <c r="A7" s="56" t="s">
        <v>66</v>
      </c>
      <c r="B7" s="57" t="s">
        <v>67</v>
      </c>
      <c r="C7" s="57" t="s">
        <v>95</v>
      </c>
      <c r="D7" s="57" t="s">
        <v>98</v>
      </c>
      <c r="E7" s="58">
        <v>43475</v>
      </c>
      <c r="F7" s="56" t="s">
        <v>17</v>
      </c>
      <c r="G7" s="56" t="s">
        <v>24</v>
      </c>
      <c r="H7" s="57" t="s">
        <v>70</v>
      </c>
      <c r="I7" s="57" t="s">
        <v>99</v>
      </c>
      <c r="J7" s="57" t="s">
        <v>100</v>
      </c>
      <c r="K7" s="57" t="s">
        <v>101</v>
      </c>
      <c r="L7" s="59" t="s">
        <v>101</v>
      </c>
      <c r="M7" s="57" t="s">
        <v>102</v>
      </c>
      <c r="N7" s="56" t="s">
        <v>103</v>
      </c>
      <c r="O7" s="56" t="s">
        <v>104</v>
      </c>
      <c r="P7" s="60" t="s">
        <v>76</v>
      </c>
      <c r="Q7" s="59" t="s">
        <v>93</v>
      </c>
      <c r="R7" s="61" t="s">
        <v>6</v>
      </c>
      <c r="S7" s="61" t="s">
        <v>94</v>
      </c>
      <c r="T7" s="57" t="s">
        <v>79</v>
      </c>
      <c r="U7" s="62">
        <v>2000</v>
      </c>
      <c r="V7" s="62">
        <v>19</v>
      </c>
      <c r="W7" s="62">
        <v>15</v>
      </c>
      <c r="X7" s="62">
        <v>1</v>
      </c>
      <c r="Y7" s="62">
        <v>1</v>
      </c>
      <c r="Z7" s="57" t="s">
        <v>80</v>
      </c>
      <c r="AA7" s="63">
        <v>113.605395</v>
      </c>
    </row>
    <row r="8" spans="1:27" s="64" customFormat="1" ht="25.5">
      <c r="A8" s="56" t="s">
        <v>66</v>
      </c>
      <c r="B8" s="57" t="s">
        <v>67</v>
      </c>
      <c r="C8" s="57" t="s">
        <v>105</v>
      </c>
      <c r="D8" s="57" t="s">
        <v>106</v>
      </c>
      <c r="E8" s="58">
        <v>43475</v>
      </c>
      <c r="F8" s="56" t="s">
        <v>10</v>
      </c>
      <c r="G8" s="56" t="s">
        <v>11</v>
      </c>
      <c r="H8" s="57" t="s">
        <v>70</v>
      </c>
      <c r="I8" s="57" t="s">
        <v>71</v>
      </c>
      <c r="J8" s="57" t="s">
        <v>72</v>
      </c>
      <c r="K8" s="57" t="s">
        <v>83</v>
      </c>
      <c r="L8" s="59" t="s">
        <v>84</v>
      </c>
      <c r="M8" s="57" t="s">
        <v>75</v>
      </c>
      <c r="N8" s="56" t="s">
        <v>76</v>
      </c>
      <c r="O8" s="56" t="s">
        <v>76</v>
      </c>
      <c r="P8" s="60" t="s">
        <v>76</v>
      </c>
      <c r="Q8" s="59" t="s">
        <v>77</v>
      </c>
      <c r="R8" s="61" t="s">
        <v>4</v>
      </c>
      <c r="S8" s="61" t="s">
        <v>78</v>
      </c>
      <c r="T8" s="57" t="s">
        <v>79</v>
      </c>
      <c r="U8" s="62">
        <v>2010</v>
      </c>
      <c r="V8" s="62">
        <v>9</v>
      </c>
      <c r="W8" s="62">
        <v>15</v>
      </c>
      <c r="X8" s="62">
        <v>6</v>
      </c>
      <c r="Y8" s="62">
        <v>2</v>
      </c>
      <c r="Z8" s="57" t="s">
        <v>80</v>
      </c>
      <c r="AA8" s="63">
        <v>276.69229999999999</v>
      </c>
    </row>
    <row r="9" spans="1:27" s="64" customFormat="1" ht="38.25">
      <c r="A9" s="56" t="s">
        <v>66</v>
      </c>
      <c r="B9" s="57" t="s">
        <v>67</v>
      </c>
      <c r="C9" s="57" t="s">
        <v>105</v>
      </c>
      <c r="D9" s="57" t="s">
        <v>107</v>
      </c>
      <c r="E9" s="58">
        <v>43475</v>
      </c>
      <c r="F9" s="56" t="s">
        <v>10</v>
      </c>
      <c r="G9" s="56" t="s">
        <v>12</v>
      </c>
      <c r="H9" s="57" t="s">
        <v>70</v>
      </c>
      <c r="I9" s="57" t="s">
        <v>86</v>
      </c>
      <c r="J9" s="57" t="s">
        <v>87</v>
      </c>
      <c r="K9" s="57" t="s">
        <v>88</v>
      </c>
      <c r="L9" s="59" t="s">
        <v>89</v>
      </c>
      <c r="M9" s="57" t="s">
        <v>90</v>
      </c>
      <c r="N9" s="56" t="s">
        <v>91</v>
      </c>
      <c r="O9" s="56" t="s">
        <v>92</v>
      </c>
      <c r="P9" s="60" t="s">
        <v>76</v>
      </c>
      <c r="Q9" s="59" t="s">
        <v>93</v>
      </c>
      <c r="R9" s="61" t="s">
        <v>6</v>
      </c>
      <c r="S9" s="61" t="s">
        <v>94</v>
      </c>
      <c r="T9" s="57" t="s">
        <v>79</v>
      </c>
      <c r="U9" s="62">
        <v>2000</v>
      </c>
      <c r="V9" s="62">
        <v>19</v>
      </c>
      <c r="W9" s="62">
        <v>5</v>
      </c>
      <c r="X9" s="62">
        <v>1</v>
      </c>
      <c r="Y9" s="62">
        <v>1</v>
      </c>
      <c r="Z9" s="57" t="s">
        <v>80</v>
      </c>
      <c r="AA9" s="63">
        <v>222.66230999999999</v>
      </c>
    </row>
    <row r="10" spans="1:27" s="64" customFormat="1" ht="38.25">
      <c r="A10" s="56" t="s">
        <v>66</v>
      </c>
      <c r="B10" s="57" t="s">
        <v>67</v>
      </c>
      <c r="C10" s="57" t="s">
        <v>105</v>
      </c>
      <c r="D10" s="57" t="s">
        <v>108</v>
      </c>
      <c r="E10" s="58">
        <v>43475</v>
      </c>
      <c r="F10" s="56" t="s">
        <v>17</v>
      </c>
      <c r="G10" s="56" t="s">
        <v>24</v>
      </c>
      <c r="H10" s="57" t="s">
        <v>70</v>
      </c>
      <c r="I10" s="57" t="s">
        <v>99</v>
      </c>
      <c r="J10" s="57" t="s">
        <v>100</v>
      </c>
      <c r="K10" s="57" t="s">
        <v>101</v>
      </c>
      <c r="L10" s="59" t="s">
        <v>101</v>
      </c>
      <c r="M10" s="57" t="s">
        <v>102</v>
      </c>
      <c r="N10" s="56" t="s">
        <v>103</v>
      </c>
      <c r="O10" s="56" t="s">
        <v>104</v>
      </c>
      <c r="P10" s="60" t="s">
        <v>76</v>
      </c>
      <c r="Q10" s="59" t="s">
        <v>93</v>
      </c>
      <c r="R10" s="61" t="s">
        <v>6</v>
      </c>
      <c r="S10" s="61" t="s">
        <v>94</v>
      </c>
      <c r="T10" s="57" t="s">
        <v>79</v>
      </c>
      <c r="U10" s="62">
        <v>2000</v>
      </c>
      <c r="V10" s="62">
        <v>19</v>
      </c>
      <c r="W10" s="62">
        <v>15</v>
      </c>
      <c r="X10" s="62">
        <v>1</v>
      </c>
      <c r="Y10" s="62">
        <v>1</v>
      </c>
      <c r="Z10" s="57" t="s">
        <v>80</v>
      </c>
      <c r="AA10" s="63">
        <v>113.605395</v>
      </c>
    </row>
    <row r="11" spans="1:27" s="64" customFormat="1" ht="38.25">
      <c r="A11" s="56" t="s">
        <v>66</v>
      </c>
      <c r="B11" s="57" t="s">
        <v>67</v>
      </c>
      <c r="C11" s="57" t="s">
        <v>105</v>
      </c>
      <c r="D11" s="57" t="s">
        <v>109</v>
      </c>
      <c r="E11" s="58">
        <v>43475</v>
      </c>
      <c r="F11" s="56" t="s">
        <v>17</v>
      </c>
      <c r="G11" s="56" t="s">
        <v>19</v>
      </c>
      <c r="H11" s="57" t="s">
        <v>70</v>
      </c>
      <c r="I11" s="57" t="s">
        <v>110</v>
      </c>
      <c r="J11" s="57" t="s">
        <v>111</v>
      </c>
      <c r="K11" s="57" t="s">
        <v>112</v>
      </c>
      <c r="L11" s="59" t="s">
        <v>113</v>
      </c>
      <c r="M11" s="57" t="s">
        <v>114</v>
      </c>
      <c r="N11" s="56" t="s">
        <v>115</v>
      </c>
      <c r="O11" s="56" t="s">
        <v>116</v>
      </c>
      <c r="P11" s="60" t="s">
        <v>76</v>
      </c>
      <c r="Q11" s="59" t="s">
        <v>93</v>
      </c>
      <c r="R11" s="61" t="s">
        <v>6</v>
      </c>
      <c r="S11" s="61" t="s">
        <v>94</v>
      </c>
      <c r="T11" s="57" t="s">
        <v>79</v>
      </c>
      <c r="U11" s="62">
        <v>2000</v>
      </c>
      <c r="V11" s="62">
        <v>19</v>
      </c>
      <c r="W11" s="62">
        <v>15</v>
      </c>
      <c r="X11" s="62">
        <v>1</v>
      </c>
      <c r="Y11" s="62">
        <v>1</v>
      </c>
      <c r="Z11" s="57" t="s">
        <v>80</v>
      </c>
      <c r="AA11" s="63">
        <v>686.46513000000004</v>
      </c>
    </row>
    <row r="12" spans="1:27" s="64" customFormat="1" ht="25.5">
      <c r="A12" s="56" t="s">
        <v>66</v>
      </c>
      <c r="B12" s="57" t="s">
        <v>67</v>
      </c>
      <c r="C12" s="57" t="s">
        <v>117</v>
      </c>
      <c r="D12" s="57" t="s">
        <v>118</v>
      </c>
      <c r="E12" s="58">
        <v>43475</v>
      </c>
      <c r="F12" s="56" t="s">
        <v>10</v>
      </c>
      <c r="G12" s="56" t="s">
        <v>11</v>
      </c>
      <c r="H12" s="57" t="s">
        <v>70</v>
      </c>
      <c r="I12" s="57" t="s">
        <v>71</v>
      </c>
      <c r="J12" s="57" t="s">
        <v>72</v>
      </c>
      <c r="K12" s="57" t="s">
        <v>83</v>
      </c>
      <c r="L12" s="59" t="s">
        <v>84</v>
      </c>
      <c r="M12" s="57" t="s">
        <v>75</v>
      </c>
      <c r="N12" s="56" t="s">
        <v>76</v>
      </c>
      <c r="O12" s="56" t="s">
        <v>76</v>
      </c>
      <c r="P12" s="60" t="s">
        <v>76</v>
      </c>
      <c r="Q12" s="59" t="s">
        <v>77</v>
      </c>
      <c r="R12" s="61" t="s">
        <v>4</v>
      </c>
      <c r="S12" s="61" t="s">
        <v>78</v>
      </c>
      <c r="T12" s="57" t="s">
        <v>79</v>
      </c>
      <c r="U12" s="62">
        <v>2010</v>
      </c>
      <c r="V12" s="62">
        <v>9</v>
      </c>
      <c r="W12" s="62">
        <v>15</v>
      </c>
      <c r="X12" s="62">
        <v>6</v>
      </c>
      <c r="Y12" s="62">
        <v>1</v>
      </c>
      <c r="Z12" s="57" t="s">
        <v>80</v>
      </c>
      <c r="AA12" s="63">
        <v>138.34614999999999</v>
      </c>
    </row>
    <row r="13" spans="1:27" s="64" customFormat="1" ht="38.25">
      <c r="A13" s="56" t="s">
        <v>66</v>
      </c>
      <c r="B13" s="57" t="s">
        <v>67</v>
      </c>
      <c r="C13" s="57" t="s">
        <v>117</v>
      </c>
      <c r="D13" s="57" t="s">
        <v>119</v>
      </c>
      <c r="E13" s="58">
        <v>43475</v>
      </c>
      <c r="F13" s="56" t="s">
        <v>10</v>
      </c>
      <c r="G13" s="56" t="s">
        <v>13</v>
      </c>
      <c r="H13" s="57" t="s">
        <v>70</v>
      </c>
      <c r="I13" s="57" t="s">
        <v>71</v>
      </c>
      <c r="J13" s="57" t="s">
        <v>120</v>
      </c>
      <c r="K13" s="57" t="s">
        <v>121</v>
      </c>
      <c r="L13" s="59" t="s">
        <v>122</v>
      </c>
      <c r="M13" s="57" t="s">
        <v>123</v>
      </c>
      <c r="N13" s="56" t="s">
        <v>124</v>
      </c>
      <c r="O13" s="56" t="s">
        <v>125</v>
      </c>
      <c r="P13" s="60" t="s">
        <v>76</v>
      </c>
      <c r="Q13" s="59" t="s">
        <v>93</v>
      </c>
      <c r="R13" s="61" t="s">
        <v>6</v>
      </c>
      <c r="S13" s="61" t="s">
        <v>94</v>
      </c>
      <c r="T13" s="57" t="s">
        <v>79</v>
      </c>
      <c r="U13" s="62">
        <v>2000</v>
      </c>
      <c r="V13" s="62">
        <v>19</v>
      </c>
      <c r="W13" s="62">
        <v>20</v>
      </c>
      <c r="X13" s="62">
        <v>1</v>
      </c>
      <c r="Y13" s="62">
        <v>1</v>
      </c>
      <c r="Z13" s="57" t="s">
        <v>80</v>
      </c>
      <c r="AA13" s="63">
        <v>1970.4749750000001</v>
      </c>
    </row>
    <row r="14" spans="1:27" s="64" customFormat="1" ht="25.5">
      <c r="A14" s="56" t="s">
        <v>66</v>
      </c>
      <c r="B14" s="57" t="s">
        <v>67</v>
      </c>
      <c r="C14" s="57" t="s">
        <v>117</v>
      </c>
      <c r="D14" s="57" t="s">
        <v>126</v>
      </c>
      <c r="E14" s="58">
        <v>43475</v>
      </c>
      <c r="F14" s="56" t="s">
        <v>10</v>
      </c>
      <c r="G14" s="56" t="s">
        <v>13</v>
      </c>
      <c r="H14" s="57" t="s">
        <v>70</v>
      </c>
      <c r="I14" s="57" t="s">
        <v>71</v>
      </c>
      <c r="J14" s="57" t="s">
        <v>120</v>
      </c>
      <c r="K14" s="57" t="s">
        <v>127</v>
      </c>
      <c r="L14" s="59" t="s">
        <v>128</v>
      </c>
      <c r="M14" s="57" t="s">
        <v>123</v>
      </c>
      <c r="N14" s="56" t="s">
        <v>129</v>
      </c>
      <c r="O14" s="56" t="s">
        <v>130</v>
      </c>
      <c r="P14" s="60" t="s">
        <v>76</v>
      </c>
      <c r="Q14" s="59" t="s">
        <v>77</v>
      </c>
      <c r="R14" s="61" t="s">
        <v>4</v>
      </c>
      <c r="S14" s="61" t="s">
        <v>78</v>
      </c>
      <c r="T14" s="57" t="s">
        <v>79</v>
      </c>
      <c r="U14" s="62">
        <v>2005</v>
      </c>
      <c r="V14" s="62">
        <v>14</v>
      </c>
      <c r="W14" s="62">
        <v>20</v>
      </c>
      <c r="X14" s="62">
        <v>6</v>
      </c>
      <c r="Y14" s="62">
        <v>1</v>
      </c>
      <c r="Z14" s="57" t="s">
        <v>80</v>
      </c>
      <c r="AA14" s="63">
        <v>356.53818000000001</v>
      </c>
    </row>
    <row r="15" spans="1:27" s="64" customFormat="1" ht="25.5">
      <c r="A15" s="56" t="s">
        <v>66</v>
      </c>
      <c r="B15" s="57" t="s">
        <v>67</v>
      </c>
      <c r="C15" s="57" t="s">
        <v>131</v>
      </c>
      <c r="D15" s="57" t="s">
        <v>132</v>
      </c>
      <c r="E15" s="58">
        <v>43475</v>
      </c>
      <c r="F15" s="56" t="s">
        <v>17</v>
      </c>
      <c r="G15" s="56" t="s">
        <v>23</v>
      </c>
      <c r="H15" s="57" t="s">
        <v>70</v>
      </c>
      <c r="I15" s="57" t="s">
        <v>133</v>
      </c>
      <c r="J15" s="57" t="s">
        <v>134</v>
      </c>
      <c r="K15" s="57" t="s">
        <v>135</v>
      </c>
      <c r="L15" s="59" t="s">
        <v>136</v>
      </c>
      <c r="M15" s="57" t="s">
        <v>137</v>
      </c>
      <c r="N15" s="56" t="s">
        <v>138</v>
      </c>
      <c r="O15" s="56" t="s">
        <v>76</v>
      </c>
      <c r="P15" s="60" t="s">
        <v>76</v>
      </c>
      <c r="Q15" s="59" t="s">
        <v>77</v>
      </c>
      <c r="R15" s="61" t="s">
        <v>4</v>
      </c>
      <c r="S15" s="61" t="s">
        <v>78</v>
      </c>
      <c r="T15" s="57" t="s">
        <v>79</v>
      </c>
      <c r="U15" s="62">
        <v>2010</v>
      </c>
      <c r="V15" s="62">
        <v>9</v>
      </c>
      <c r="W15" s="62">
        <v>15</v>
      </c>
      <c r="X15" s="62">
        <v>6</v>
      </c>
      <c r="Y15" s="62">
        <v>1</v>
      </c>
      <c r="Z15" s="57" t="s">
        <v>80</v>
      </c>
      <c r="AA15" s="63">
        <v>3078.9922899999997</v>
      </c>
    </row>
    <row r="16" spans="1:27" s="64" customFormat="1" ht="38.25">
      <c r="A16" s="56" t="s">
        <v>66</v>
      </c>
      <c r="B16" s="57" t="s">
        <v>67</v>
      </c>
      <c r="C16" s="57" t="s">
        <v>139</v>
      </c>
      <c r="D16" s="57" t="s">
        <v>140</v>
      </c>
      <c r="E16" s="58">
        <v>43475</v>
      </c>
      <c r="F16" s="56" t="s">
        <v>10</v>
      </c>
      <c r="G16" s="56" t="s">
        <v>13</v>
      </c>
      <c r="H16" s="57" t="s">
        <v>70</v>
      </c>
      <c r="I16" s="57" t="s">
        <v>71</v>
      </c>
      <c r="J16" s="57" t="s">
        <v>120</v>
      </c>
      <c r="K16" s="57" t="s">
        <v>127</v>
      </c>
      <c r="L16" s="59" t="s">
        <v>141</v>
      </c>
      <c r="M16" s="57" t="s">
        <v>123</v>
      </c>
      <c r="N16" s="56" t="s">
        <v>142</v>
      </c>
      <c r="O16" s="56" t="s">
        <v>143</v>
      </c>
      <c r="P16" s="60" t="s">
        <v>76</v>
      </c>
      <c r="Q16" s="59" t="s">
        <v>93</v>
      </c>
      <c r="R16" s="61" t="s">
        <v>6</v>
      </c>
      <c r="S16" s="61" t="s">
        <v>94</v>
      </c>
      <c r="T16" s="57" t="s">
        <v>79</v>
      </c>
      <c r="U16" s="62">
        <v>1995</v>
      </c>
      <c r="V16" s="62">
        <v>24</v>
      </c>
      <c r="W16" s="62">
        <v>20</v>
      </c>
      <c r="X16" s="62">
        <v>1</v>
      </c>
      <c r="Y16" s="62">
        <v>1</v>
      </c>
      <c r="Z16" s="57" t="s">
        <v>80</v>
      </c>
      <c r="AA16" s="63">
        <v>508.13865500000003</v>
      </c>
    </row>
    <row r="17" spans="1:27" s="64" customFormat="1" ht="38.25">
      <c r="A17" s="56" t="s">
        <v>66</v>
      </c>
      <c r="B17" s="57" t="s">
        <v>67</v>
      </c>
      <c r="C17" s="57" t="s">
        <v>139</v>
      </c>
      <c r="D17" s="57" t="s">
        <v>144</v>
      </c>
      <c r="E17" s="58">
        <v>43475</v>
      </c>
      <c r="F17" s="56" t="s">
        <v>10</v>
      </c>
      <c r="G17" s="56" t="s">
        <v>13</v>
      </c>
      <c r="H17" s="57" t="s">
        <v>70</v>
      </c>
      <c r="I17" s="57" t="s">
        <v>71</v>
      </c>
      <c r="J17" s="57" t="s">
        <v>120</v>
      </c>
      <c r="K17" s="57" t="s">
        <v>127</v>
      </c>
      <c r="L17" s="59" t="s">
        <v>128</v>
      </c>
      <c r="M17" s="57" t="s">
        <v>123</v>
      </c>
      <c r="N17" s="56" t="s">
        <v>142</v>
      </c>
      <c r="O17" s="56" t="s">
        <v>145</v>
      </c>
      <c r="P17" s="60" t="s">
        <v>76</v>
      </c>
      <c r="Q17" s="59" t="s">
        <v>93</v>
      </c>
      <c r="R17" s="61" t="s">
        <v>6</v>
      </c>
      <c r="S17" s="61" t="s">
        <v>94</v>
      </c>
      <c r="T17" s="57" t="s">
        <v>79</v>
      </c>
      <c r="U17" s="62">
        <v>1995</v>
      </c>
      <c r="V17" s="62">
        <v>24</v>
      </c>
      <c r="W17" s="62">
        <v>20</v>
      </c>
      <c r="X17" s="62">
        <v>1</v>
      </c>
      <c r="Y17" s="62">
        <v>1</v>
      </c>
      <c r="Z17" s="57" t="s">
        <v>80</v>
      </c>
      <c r="AA17" s="63">
        <v>311.21553</v>
      </c>
    </row>
    <row r="18" spans="1:27" s="64" customFormat="1" ht="25.5">
      <c r="A18" s="56" t="s">
        <v>66</v>
      </c>
      <c r="B18" s="57" t="s">
        <v>67</v>
      </c>
      <c r="C18" s="57" t="s">
        <v>146</v>
      </c>
      <c r="D18" s="57" t="s">
        <v>147</v>
      </c>
      <c r="E18" s="58">
        <v>43475</v>
      </c>
      <c r="F18" s="56" t="s">
        <v>10</v>
      </c>
      <c r="G18" s="56" t="s">
        <v>11</v>
      </c>
      <c r="H18" s="57" t="s">
        <v>70</v>
      </c>
      <c r="I18" s="57" t="s">
        <v>71</v>
      </c>
      <c r="J18" s="57" t="s">
        <v>72</v>
      </c>
      <c r="K18" s="57" t="s">
        <v>83</v>
      </c>
      <c r="L18" s="59" t="s">
        <v>84</v>
      </c>
      <c r="M18" s="57" t="s">
        <v>75</v>
      </c>
      <c r="N18" s="56" t="s">
        <v>76</v>
      </c>
      <c r="O18" s="56" t="s">
        <v>76</v>
      </c>
      <c r="P18" s="60" t="s">
        <v>76</v>
      </c>
      <c r="Q18" s="59" t="s">
        <v>77</v>
      </c>
      <c r="R18" s="61" t="s">
        <v>3</v>
      </c>
      <c r="S18" s="61" t="s">
        <v>148</v>
      </c>
      <c r="T18" s="57" t="s">
        <v>79</v>
      </c>
      <c r="U18" s="62">
        <v>2014</v>
      </c>
      <c r="V18" s="62">
        <v>5</v>
      </c>
      <c r="W18" s="62">
        <v>15</v>
      </c>
      <c r="X18" s="62">
        <v>10</v>
      </c>
      <c r="Y18" s="62">
        <v>1</v>
      </c>
      <c r="Z18" s="57" t="s">
        <v>80</v>
      </c>
      <c r="AA18" s="63">
        <v>152.41524999999999</v>
      </c>
    </row>
    <row r="19" spans="1:27" s="64" customFormat="1" ht="38.25">
      <c r="A19" s="56" t="s">
        <v>66</v>
      </c>
      <c r="B19" s="57" t="s">
        <v>67</v>
      </c>
      <c r="C19" s="57" t="s">
        <v>146</v>
      </c>
      <c r="D19" s="57" t="s">
        <v>149</v>
      </c>
      <c r="E19" s="58">
        <v>43475</v>
      </c>
      <c r="F19" s="56" t="s">
        <v>10</v>
      </c>
      <c r="G19" s="56" t="s">
        <v>12</v>
      </c>
      <c r="H19" s="57" t="s">
        <v>70</v>
      </c>
      <c r="I19" s="57" t="s">
        <v>86</v>
      </c>
      <c r="J19" s="57" t="s">
        <v>87</v>
      </c>
      <c r="K19" s="57" t="s">
        <v>88</v>
      </c>
      <c r="L19" s="59" t="s">
        <v>89</v>
      </c>
      <c r="M19" s="57" t="s">
        <v>90</v>
      </c>
      <c r="N19" s="56" t="s">
        <v>150</v>
      </c>
      <c r="O19" s="56" t="s">
        <v>151</v>
      </c>
      <c r="P19" s="60" t="s">
        <v>76</v>
      </c>
      <c r="Q19" s="59" t="s">
        <v>93</v>
      </c>
      <c r="R19" s="61" t="s">
        <v>6</v>
      </c>
      <c r="S19" s="61" t="s">
        <v>94</v>
      </c>
      <c r="T19" s="57" t="s">
        <v>79</v>
      </c>
      <c r="U19" s="62">
        <v>2005</v>
      </c>
      <c r="V19" s="62">
        <v>14</v>
      </c>
      <c r="W19" s="62">
        <v>5</v>
      </c>
      <c r="X19" s="62">
        <v>1</v>
      </c>
      <c r="Y19" s="62">
        <v>1</v>
      </c>
      <c r="Z19" s="57" t="s">
        <v>80</v>
      </c>
      <c r="AA19" s="63">
        <v>222.66230999999999</v>
      </c>
    </row>
    <row r="20" spans="1:27" s="64" customFormat="1" ht="25.5">
      <c r="A20" s="56" t="s">
        <v>66</v>
      </c>
      <c r="B20" s="57" t="s">
        <v>67</v>
      </c>
      <c r="C20" s="57" t="s">
        <v>152</v>
      </c>
      <c r="D20" s="57" t="s">
        <v>153</v>
      </c>
      <c r="E20" s="58">
        <v>43475</v>
      </c>
      <c r="F20" s="56" t="s">
        <v>10</v>
      </c>
      <c r="G20" s="56" t="s">
        <v>11</v>
      </c>
      <c r="H20" s="57" t="s">
        <v>70</v>
      </c>
      <c r="I20" s="57" t="s">
        <v>71</v>
      </c>
      <c r="J20" s="57" t="s">
        <v>72</v>
      </c>
      <c r="K20" s="57" t="s">
        <v>83</v>
      </c>
      <c r="L20" s="59" t="s">
        <v>84</v>
      </c>
      <c r="M20" s="57" t="s">
        <v>75</v>
      </c>
      <c r="N20" s="56" t="s">
        <v>76</v>
      </c>
      <c r="O20" s="56" t="s">
        <v>76</v>
      </c>
      <c r="P20" s="60" t="s">
        <v>76</v>
      </c>
      <c r="Q20" s="59" t="s">
        <v>77</v>
      </c>
      <c r="R20" s="61" t="s">
        <v>3</v>
      </c>
      <c r="S20" s="61" t="s">
        <v>148</v>
      </c>
      <c r="T20" s="57" t="s">
        <v>79</v>
      </c>
      <c r="U20" s="62">
        <v>2014</v>
      </c>
      <c r="V20" s="62">
        <v>5</v>
      </c>
      <c r="W20" s="62">
        <v>15</v>
      </c>
      <c r="X20" s="62">
        <v>10</v>
      </c>
      <c r="Y20" s="62">
        <v>1</v>
      </c>
      <c r="Z20" s="57" t="s">
        <v>80</v>
      </c>
      <c r="AA20" s="63">
        <v>152.41524999999999</v>
      </c>
    </row>
    <row r="21" spans="1:27" s="64" customFormat="1" ht="38.25">
      <c r="A21" s="56" t="s">
        <v>66</v>
      </c>
      <c r="B21" s="57" t="s">
        <v>67</v>
      </c>
      <c r="C21" s="57" t="s">
        <v>152</v>
      </c>
      <c r="D21" s="57" t="s">
        <v>154</v>
      </c>
      <c r="E21" s="58">
        <v>43475</v>
      </c>
      <c r="F21" s="56" t="s">
        <v>10</v>
      </c>
      <c r="G21" s="56" t="s">
        <v>12</v>
      </c>
      <c r="H21" s="57" t="s">
        <v>70</v>
      </c>
      <c r="I21" s="57" t="s">
        <v>86</v>
      </c>
      <c r="J21" s="57" t="s">
        <v>87</v>
      </c>
      <c r="K21" s="57" t="s">
        <v>88</v>
      </c>
      <c r="L21" s="59" t="s">
        <v>89</v>
      </c>
      <c r="M21" s="57" t="s">
        <v>90</v>
      </c>
      <c r="N21" s="56" t="s">
        <v>155</v>
      </c>
      <c r="O21" s="56" t="s">
        <v>151</v>
      </c>
      <c r="P21" s="60" t="s">
        <v>76</v>
      </c>
      <c r="Q21" s="59" t="s">
        <v>93</v>
      </c>
      <c r="R21" s="61" t="s">
        <v>6</v>
      </c>
      <c r="S21" s="61" t="s">
        <v>94</v>
      </c>
      <c r="T21" s="57" t="s">
        <v>79</v>
      </c>
      <c r="U21" s="62">
        <v>2005</v>
      </c>
      <c r="V21" s="62">
        <v>14</v>
      </c>
      <c r="W21" s="62">
        <v>5</v>
      </c>
      <c r="X21" s="62">
        <v>1</v>
      </c>
      <c r="Y21" s="62">
        <v>1</v>
      </c>
      <c r="Z21" s="57" t="s">
        <v>80</v>
      </c>
      <c r="AA21" s="63">
        <v>222.66230999999999</v>
      </c>
    </row>
    <row r="22" spans="1:27" s="64" customFormat="1" ht="25.5">
      <c r="A22" s="56" t="s">
        <v>66</v>
      </c>
      <c r="B22" s="57" t="s">
        <v>67</v>
      </c>
      <c r="C22" s="57" t="s">
        <v>156</v>
      </c>
      <c r="D22" s="57" t="s">
        <v>157</v>
      </c>
      <c r="E22" s="58">
        <v>43475</v>
      </c>
      <c r="F22" s="56" t="s">
        <v>17</v>
      </c>
      <c r="G22" s="56" t="s">
        <v>23</v>
      </c>
      <c r="H22" s="57" t="s">
        <v>70</v>
      </c>
      <c r="I22" s="57" t="s">
        <v>133</v>
      </c>
      <c r="J22" s="57" t="s">
        <v>134</v>
      </c>
      <c r="K22" s="57" t="s">
        <v>135</v>
      </c>
      <c r="L22" s="59" t="s">
        <v>136</v>
      </c>
      <c r="M22" s="57" t="s">
        <v>137</v>
      </c>
      <c r="N22" s="56" t="s">
        <v>138</v>
      </c>
      <c r="O22" s="56" t="s">
        <v>76</v>
      </c>
      <c r="P22" s="60" t="s">
        <v>76</v>
      </c>
      <c r="Q22" s="59" t="s">
        <v>77</v>
      </c>
      <c r="R22" s="61" t="s">
        <v>4</v>
      </c>
      <c r="S22" s="61" t="s">
        <v>78</v>
      </c>
      <c r="T22" s="57" t="s">
        <v>79</v>
      </c>
      <c r="U22" s="62">
        <v>2010</v>
      </c>
      <c r="V22" s="62">
        <v>9</v>
      </c>
      <c r="W22" s="62">
        <v>15</v>
      </c>
      <c r="X22" s="62">
        <v>6</v>
      </c>
      <c r="Y22" s="62">
        <v>1</v>
      </c>
      <c r="Z22" s="57" t="s">
        <v>80</v>
      </c>
      <c r="AA22" s="63">
        <v>3078.9922899999997</v>
      </c>
    </row>
    <row r="23" spans="1:27" s="64" customFormat="1" ht="25.5">
      <c r="A23" s="56" t="s">
        <v>66</v>
      </c>
      <c r="B23" s="57" t="s">
        <v>67</v>
      </c>
      <c r="C23" s="57" t="s">
        <v>156</v>
      </c>
      <c r="D23" s="57" t="s">
        <v>158</v>
      </c>
      <c r="E23" s="58">
        <v>43475</v>
      </c>
      <c r="F23" s="56" t="s">
        <v>17</v>
      </c>
      <c r="G23" s="56" t="s">
        <v>23</v>
      </c>
      <c r="H23" s="57" t="s">
        <v>70</v>
      </c>
      <c r="I23" s="57" t="s">
        <v>133</v>
      </c>
      <c r="J23" s="57" t="s">
        <v>134</v>
      </c>
      <c r="K23" s="57" t="s">
        <v>135</v>
      </c>
      <c r="L23" s="59" t="s">
        <v>136</v>
      </c>
      <c r="M23" s="57" t="s">
        <v>137</v>
      </c>
      <c r="N23" s="56" t="s">
        <v>138</v>
      </c>
      <c r="O23" s="56" t="s">
        <v>76</v>
      </c>
      <c r="P23" s="60" t="s">
        <v>76</v>
      </c>
      <c r="Q23" s="59" t="s">
        <v>77</v>
      </c>
      <c r="R23" s="61" t="s">
        <v>4</v>
      </c>
      <c r="S23" s="61" t="s">
        <v>78</v>
      </c>
      <c r="T23" s="57" t="s">
        <v>79</v>
      </c>
      <c r="U23" s="62">
        <v>2010</v>
      </c>
      <c r="V23" s="62">
        <v>9</v>
      </c>
      <c r="W23" s="62">
        <v>15</v>
      </c>
      <c r="X23" s="62">
        <v>6</v>
      </c>
      <c r="Y23" s="62">
        <v>1</v>
      </c>
      <c r="Z23" s="57" t="s">
        <v>80</v>
      </c>
      <c r="AA23" s="63">
        <v>3078.9922899999997</v>
      </c>
    </row>
    <row r="24" spans="1:27" customFormat="1" ht="25.5">
      <c r="A24" s="17" t="s">
        <v>66</v>
      </c>
      <c r="B24" s="2" t="s">
        <v>67</v>
      </c>
      <c r="C24" s="2" t="s">
        <v>156</v>
      </c>
      <c r="D24" s="2" t="s">
        <v>159</v>
      </c>
      <c r="E24" s="3">
        <v>43475</v>
      </c>
      <c r="F24" s="17" t="s">
        <v>10</v>
      </c>
      <c r="G24" s="17" t="s">
        <v>11</v>
      </c>
      <c r="H24" s="2" t="s">
        <v>70</v>
      </c>
      <c r="I24" s="2" t="s">
        <v>71</v>
      </c>
      <c r="J24" s="2" t="s">
        <v>72</v>
      </c>
      <c r="K24" s="2" t="s">
        <v>73</v>
      </c>
      <c r="L24" s="6" t="s">
        <v>74</v>
      </c>
      <c r="M24" s="2" t="s">
        <v>75</v>
      </c>
      <c r="N24" s="17" t="s">
        <v>160</v>
      </c>
      <c r="O24" s="17" t="s">
        <v>161</v>
      </c>
      <c r="P24" s="18" t="s">
        <v>76</v>
      </c>
      <c r="Q24" s="6" t="s">
        <v>77</v>
      </c>
      <c r="R24" s="4" t="s">
        <v>4</v>
      </c>
      <c r="S24" s="4" t="s">
        <v>78</v>
      </c>
      <c r="T24" s="2" t="s">
        <v>79</v>
      </c>
      <c r="U24" s="5">
        <v>2014</v>
      </c>
      <c r="V24" s="5">
        <v>5</v>
      </c>
      <c r="W24" s="5">
        <v>25</v>
      </c>
      <c r="X24" s="5">
        <v>20</v>
      </c>
      <c r="Y24" s="5">
        <v>2</v>
      </c>
      <c r="Z24" s="2" t="s">
        <v>80</v>
      </c>
      <c r="AA24" s="19">
        <v>726.57920000000001</v>
      </c>
    </row>
    <row r="25" spans="1:27" s="64" customFormat="1" ht="38.25">
      <c r="A25" s="56" t="s">
        <v>66</v>
      </c>
      <c r="B25" s="57" t="s">
        <v>67</v>
      </c>
      <c r="C25" s="57" t="s">
        <v>162</v>
      </c>
      <c r="D25" s="57" t="s">
        <v>163</v>
      </c>
      <c r="E25" s="58">
        <v>43475</v>
      </c>
      <c r="F25" s="56" t="s">
        <v>17</v>
      </c>
      <c r="G25" s="56" t="s">
        <v>22</v>
      </c>
      <c r="H25" s="57" t="s">
        <v>70</v>
      </c>
      <c r="I25" s="57" t="s">
        <v>133</v>
      </c>
      <c r="J25" s="57" t="s">
        <v>164</v>
      </c>
      <c r="K25" s="57" t="s">
        <v>165</v>
      </c>
      <c r="L25" s="59" t="s">
        <v>166</v>
      </c>
      <c r="M25" s="57" t="s">
        <v>167</v>
      </c>
      <c r="N25" s="56" t="s">
        <v>76</v>
      </c>
      <c r="O25" s="56" t="s">
        <v>168</v>
      </c>
      <c r="P25" s="60" t="s">
        <v>76</v>
      </c>
      <c r="Q25" s="59" t="s">
        <v>93</v>
      </c>
      <c r="R25" s="61" t="s">
        <v>6</v>
      </c>
      <c r="S25" s="61" t="s">
        <v>94</v>
      </c>
      <c r="T25" s="57" t="s">
        <v>79</v>
      </c>
      <c r="U25" s="62">
        <v>2010</v>
      </c>
      <c r="V25" s="62">
        <v>9</v>
      </c>
      <c r="W25" s="62">
        <v>10</v>
      </c>
      <c r="X25" s="62">
        <v>1</v>
      </c>
      <c r="Y25" s="62">
        <v>1</v>
      </c>
      <c r="Z25" s="57" t="s">
        <v>80</v>
      </c>
      <c r="AA25" s="63">
        <v>356.48712</v>
      </c>
    </row>
    <row r="26" spans="1:27" s="64" customFormat="1" ht="38.25">
      <c r="A26" s="56" t="s">
        <v>66</v>
      </c>
      <c r="B26" s="57" t="s">
        <v>67</v>
      </c>
      <c r="C26" s="57" t="s">
        <v>162</v>
      </c>
      <c r="D26" s="57" t="s">
        <v>169</v>
      </c>
      <c r="E26" s="58">
        <v>43475</v>
      </c>
      <c r="F26" s="56" t="s">
        <v>17</v>
      </c>
      <c r="G26" s="56" t="s">
        <v>22</v>
      </c>
      <c r="H26" s="57" t="s">
        <v>70</v>
      </c>
      <c r="I26" s="57" t="s">
        <v>133</v>
      </c>
      <c r="J26" s="57" t="s">
        <v>164</v>
      </c>
      <c r="K26" s="57" t="s">
        <v>165</v>
      </c>
      <c r="L26" s="59" t="s">
        <v>166</v>
      </c>
      <c r="M26" s="57" t="s">
        <v>167</v>
      </c>
      <c r="N26" s="56" t="s">
        <v>76</v>
      </c>
      <c r="O26" s="56" t="s">
        <v>168</v>
      </c>
      <c r="P26" s="60" t="s">
        <v>76</v>
      </c>
      <c r="Q26" s="59" t="s">
        <v>93</v>
      </c>
      <c r="R26" s="61" t="s">
        <v>6</v>
      </c>
      <c r="S26" s="61" t="s">
        <v>94</v>
      </c>
      <c r="T26" s="57" t="s">
        <v>79</v>
      </c>
      <c r="U26" s="62">
        <v>2010</v>
      </c>
      <c r="V26" s="62">
        <v>9</v>
      </c>
      <c r="W26" s="62">
        <v>10</v>
      </c>
      <c r="X26" s="62">
        <v>1</v>
      </c>
      <c r="Y26" s="62">
        <v>1</v>
      </c>
      <c r="Z26" s="57" t="s">
        <v>80</v>
      </c>
      <c r="AA26" s="63">
        <v>356.48712</v>
      </c>
    </row>
    <row r="27" spans="1:27" customFormat="1" ht="25.5">
      <c r="A27" s="17" t="s">
        <v>66</v>
      </c>
      <c r="B27" s="2" t="s">
        <v>67</v>
      </c>
      <c r="C27" s="2" t="s">
        <v>162</v>
      </c>
      <c r="D27" s="2" t="s">
        <v>170</v>
      </c>
      <c r="E27" s="3">
        <v>43475</v>
      </c>
      <c r="F27" s="17" t="s">
        <v>10</v>
      </c>
      <c r="G27" s="17" t="s">
        <v>11</v>
      </c>
      <c r="H27" s="2" t="s">
        <v>70</v>
      </c>
      <c r="I27" s="2" t="s">
        <v>71</v>
      </c>
      <c r="J27" s="2" t="s">
        <v>72</v>
      </c>
      <c r="K27" s="2" t="s">
        <v>73</v>
      </c>
      <c r="L27" s="6" t="s">
        <v>74</v>
      </c>
      <c r="M27" s="2" t="s">
        <v>75</v>
      </c>
      <c r="N27" s="17" t="s">
        <v>76</v>
      </c>
      <c r="O27" s="17" t="s">
        <v>76</v>
      </c>
      <c r="P27" s="18" t="s">
        <v>76</v>
      </c>
      <c r="Q27" s="6" t="s">
        <v>77</v>
      </c>
      <c r="R27" s="4" t="s">
        <v>4</v>
      </c>
      <c r="S27" s="4" t="s">
        <v>78</v>
      </c>
      <c r="T27" s="2" t="s">
        <v>79</v>
      </c>
      <c r="U27" s="5">
        <v>2014</v>
      </c>
      <c r="V27" s="5">
        <v>5</v>
      </c>
      <c r="W27" s="5">
        <v>25</v>
      </c>
      <c r="X27" s="5">
        <v>20</v>
      </c>
      <c r="Y27" s="5">
        <v>4</v>
      </c>
      <c r="Z27" s="2" t="s">
        <v>80</v>
      </c>
      <c r="AA27" s="19">
        <v>1453.1584</v>
      </c>
    </row>
    <row r="28" spans="1:27" customFormat="1" ht="38.25">
      <c r="A28" s="17" t="s">
        <v>66</v>
      </c>
      <c r="B28" s="2" t="s">
        <v>67</v>
      </c>
      <c r="C28" s="2" t="s">
        <v>171</v>
      </c>
      <c r="D28" s="2" t="s">
        <v>172</v>
      </c>
      <c r="E28" s="3">
        <v>43475</v>
      </c>
      <c r="F28" s="17" t="s">
        <v>10</v>
      </c>
      <c r="G28" s="17" t="s">
        <v>11</v>
      </c>
      <c r="H28" s="2" t="s">
        <v>70</v>
      </c>
      <c r="I28" s="2" t="s">
        <v>71</v>
      </c>
      <c r="J28" s="2" t="s">
        <v>72</v>
      </c>
      <c r="K28" s="2" t="s">
        <v>173</v>
      </c>
      <c r="L28" s="6" t="s">
        <v>174</v>
      </c>
      <c r="M28" s="2" t="s">
        <v>75</v>
      </c>
      <c r="N28" s="17" t="s">
        <v>76</v>
      </c>
      <c r="O28" s="17" t="s">
        <v>76</v>
      </c>
      <c r="P28" s="18" t="s">
        <v>76</v>
      </c>
      <c r="Q28" s="6" t="s">
        <v>77</v>
      </c>
      <c r="R28" s="4" t="s">
        <v>4</v>
      </c>
      <c r="S28" s="4" t="s">
        <v>78</v>
      </c>
      <c r="T28" s="2" t="s">
        <v>79</v>
      </c>
      <c r="U28" s="5">
        <v>2014</v>
      </c>
      <c r="V28" s="5">
        <v>5</v>
      </c>
      <c r="W28" s="5">
        <v>20</v>
      </c>
      <c r="X28" s="5">
        <v>15</v>
      </c>
      <c r="Y28" s="5">
        <v>1</v>
      </c>
      <c r="Z28" s="2" t="s">
        <v>80</v>
      </c>
      <c r="AA28" s="19">
        <v>236.43482499999999</v>
      </c>
    </row>
    <row r="29" spans="1:27" s="64" customFormat="1" ht="38.25">
      <c r="A29" s="56" t="s">
        <v>66</v>
      </c>
      <c r="B29" s="57" t="s">
        <v>67</v>
      </c>
      <c r="C29" s="57" t="s">
        <v>171</v>
      </c>
      <c r="D29" s="57" t="s">
        <v>175</v>
      </c>
      <c r="E29" s="58">
        <v>43475</v>
      </c>
      <c r="F29" s="56" t="s">
        <v>10</v>
      </c>
      <c r="G29" s="56" t="s">
        <v>12</v>
      </c>
      <c r="H29" s="57" t="s">
        <v>70</v>
      </c>
      <c r="I29" s="57" t="s">
        <v>86</v>
      </c>
      <c r="J29" s="57" t="s">
        <v>87</v>
      </c>
      <c r="K29" s="57" t="s">
        <v>88</v>
      </c>
      <c r="L29" s="59" t="s">
        <v>89</v>
      </c>
      <c r="M29" s="57" t="s">
        <v>90</v>
      </c>
      <c r="N29" s="56" t="s">
        <v>150</v>
      </c>
      <c r="O29" s="56" t="s">
        <v>76</v>
      </c>
      <c r="P29" s="60" t="s">
        <v>76</v>
      </c>
      <c r="Q29" s="59" t="s">
        <v>93</v>
      </c>
      <c r="R29" s="61" t="s">
        <v>6</v>
      </c>
      <c r="S29" s="61" t="s">
        <v>94</v>
      </c>
      <c r="T29" s="57" t="s">
        <v>79</v>
      </c>
      <c r="U29" s="62">
        <v>2005</v>
      </c>
      <c r="V29" s="62">
        <v>14</v>
      </c>
      <c r="W29" s="62">
        <v>5</v>
      </c>
      <c r="X29" s="62">
        <v>1</v>
      </c>
      <c r="Y29" s="62">
        <v>1</v>
      </c>
      <c r="Z29" s="57" t="s">
        <v>80</v>
      </c>
      <c r="AA29" s="63">
        <v>222.66230999999999</v>
      </c>
    </row>
    <row r="30" spans="1:27" s="64" customFormat="1" ht="25.5">
      <c r="A30" s="56" t="s">
        <v>66</v>
      </c>
      <c r="B30" s="57" t="s">
        <v>67</v>
      </c>
      <c r="C30" s="57" t="s">
        <v>176</v>
      </c>
      <c r="D30" s="57" t="s">
        <v>177</v>
      </c>
      <c r="E30" s="58">
        <v>43475</v>
      </c>
      <c r="F30" s="56" t="s">
        <v>10</v>
      </c>
      <c r="G30" s="56" t="s">
        <v>11</v>
      </c>
      <c r="H30" s="57" t="s">
        <v>70</v>
      </c>
      <c r="I30" s="57" t="s">
        <v>71</v>
      </c>
      <c r="J30" s="57" t="s">
        <v>72</v>
      </c>
      <c r="K30" s="57" t="s">
        <v>83</v>
      </c>
      <c r="L30" s="59" t="s">
        <v>84</v>
      </c>
      <c r="M30" s="57" t="s">
        <v>75</v>
      </c>
      <c r="N30" s="56" t="s">
        <v>76</v>
      </c>
      <c r="O30" s="56" t="s">
        <v>76</v>
      </c>
      <c r="P30" s="60" t="s">
        <v>76</v>
      </c>
      <c r="Q30" s="59" t="s">
        <v>77</v>
      </c>
      <c r="R30" s="61" t="s">
        <v>3</v>
      </c>
      <c r="S30" s="61" t="s">
        <v>148</v>
      </c>
      <c r="T30" s="57" t="s">
        <v>79</v>
      </c>
      <c r="U30" s="62">
        <v>2014</v>
      </c>
      <c r="V30" s="62">
        <v>5</v>
      </c>
      <c r="W30" s="62">
        <v>15</v>
      </c>
      <c r="X30" s="62">
        <v>10</v>
      </c>
      <c r="Y30" s="62">
        <v>1</v>
      </c>
      <c r="Z30" s="57" t="s">
        <v>80</v>
      </c>
      <c r="AA30" s="63">
        <v>152.41524999999999</v>
      </c>
    </row>
    <row r="31" spans="1:27" s="64" customFormat="1" ht="38.25">
      <c r="A31" s="56" t="s">
        <v>66</v>
      </c>
      <c r="B31" s="57" t="s">
        <v>67</v>
      </c>
      <c r="C31" s="57" t="s">
        <v>176</v>
      </c>
      <c r="D31" s="57" t="s">
        <v>178</v>
      </c>
      <c r="E31" s="58">
        <v>43475</v>
      </c>
      <c r="F31" s="56" t="s">
        <v>10</v>
      </c>
      <c r="G31" s="56" t="s">
        <v>13</v>
      </c>
      <c r="H31" s="57" t="s">
        <v>70</v>
      </c>
      <c r="I31" s="57" t="s">
        <v>71</v>
      </c>
      <c r="J31" s="57" t="s">
        <v>120</v>
      </c>
      <c r="K31" s="57" t="s">
        <v>127</v>
      </c>
      <c r="L31" s="59" t="s">
        <v>128</v>
      </c>
      <c r="M31" s="57" t="s">
        <v>123</v>
      </c>
      <c r="N31" s="56" t="s">
        <v>142</v>
      </c>
      <c r="O31" s="56" t="s">
        <v>179</v>
      </c>
      <c r="P31" s="60" t="s">
        <v>76</v>
      </c>
      <c r="Q31" s="59" t="s">
        <v>93</v>
      </c>
      <c r="R31" s="61" t="s">
        <v>6</v>
      </c>
      <c r="S31" s="61" t="s">
        <v>94</v>
      </c>
      <c r="T31" s="57" t="s">
        <v>79</v>
      </c>
      <c r="U31" s="62">
        <v>1995</v>
      </c>
      <c r="V31" s="62">
        <v>24</v>
      </c>
      <c r="W31" s="62">
        <v>20</v>
      </c>
      <c r="X31" s="62">
        <v>1</v>
      </c>
      <c r="Y31" s="62">
        <v>1</v>
      </c>
      <c r="Z31" s="57" t="s">
        <v>80</v>
      </c>
      <c r="AA31" s="63">
        <v>311.21553</v>
      </c>
    </row>
    <row r="32" spans="1:27" s="64" customFormat="1" ht="38.25">
      <c r="A32" s="56" t="s">
        <v>66</v>
      </c>
      <c r="B32" s="57" t="s">
        <v>67</v>
      </c>
      <c r="C32" s="57" t="s">
        <v>176</v>
      </c>
      <c r="D32" s="57" t="s">
        <v>180</v>
      </c>
      <c r="E32" s="58">
        <v>43475</v>
      </c>
      <c r="F32" s="56" t="s">
        <v>10</v>
      </c>
      <c r="G32" s="56" t="s">
        <v>13</v>
      </c>
      <c r="H32" s="57" t="s">
        <v>70</v>
      </c>
      <c r="I32" s="57" t="s">
        <v>71</v>
      </c>
      <c r="J32" s="57" t="s">
        <v>120</v>
      </c>
      <c r="K32" s="57" t="s">
        <v>127</v>
      </c>
      <c r="L32" s="59" t="s">
        <v>128</v>
      </c>
      <c r="M32" s="57" t="s">
        <v>123</v>
      </c>
      <c r="N32" s="56" t="s">
        <v>142</v>
      </c>
      <c r="O32" s="56" t="s">
        <v>143</v>
      </c>
      <c r="P32" s="60" t="s">
        <v>76</v>
      </c>
      <c r="Q32" s="59" t="s">
        <v>93</v>
      </c>
      <c r="R32" s="61" t="s">
        <v>6</v>
      </c>
      <c r="S32" s="61" t="s">
        <v>94</v>
      </c>
      <c r="T32" s="57" t="s">
        <v>79</v>
      </c>
      <c r="U32" s="62">
        <v>1995</v>
      </c>
      <c r="V32" s="62">
        <v>24</v>
      </c>
      <c r="W32" s="62">
        <v>20</v>
      </c>
      <c r="X32" s="62">
        <v>1</v>
      </c>
      <c r="Y32" s="62">
        <v>1</v>
      </c>
      <c r="Z32" s="57" t="s">
        <v>80</v>
      </c>
      <c r="AA32" s="63">
        <v>311.21553</v>
      </c>
    </row>
    <row r="33" spans="1:27" customFormat="1" ht="25.5">
      <c r="A33" s="17" t="s">
        <v>66</v>
      </c>
      <c r="B33" s="2" t="s">
        <v>67</v>
      </c>
      <c r="C33" s="2" t="s">
        <v>176</v>
      </c>
      <c r="D33" s="2" t="s">
        <v>181</v>
      </c>
      <c r="E33" s="3">
        <v>43475</v>
      </c>
      <c r="F33" s="17" t="s">
        <v>10</v>
      </c>
      <c r="G33" s="17" t="s">
        <v>11</v>
      </c>
      <c r="H33" s="2" t="s">
        <v>70</v>
      </c>
      <c r="I33" s="2" t="s">
        <v>71</v>
      </c>
      <c r="J33" s="2" t="s">
        <v>72</v>
      </c>
      <c r="K33" s="2" t="s">
        <v>73</v>
      </c>
      <c r="L33" s="6" t="s">
        <v>74</v>
      </c>
      <c r="M33" s="2" t="s">
        <v>75</v>
      </c>
      <c r="N33" s="17" t="s">
        <v>182</v>
      </c>
      <c r="O33" s="17" t="s">
        <v>76</v>
      </c>
      <c r="P33" s="18" t="s">
        <v>76</v>
      </c>
      <c r="Q33" s="6" t="s">
        <v>77</v>
      </c>
      <c r="R33" s="4" t="s">
        <v>4</v>
      </c>
      <c r="S33" s="4" t="s">
        <v>78</v>
      </c>
      <c r="T33" s="2" t="s">
        <v>79</v>
      </c>
      <c r="U33" s="5">
        <v>2014</v>
      </c>
      <c r="V33" s="5">
        <v>5</v>
      </c>
      <c r="W33" s="5">
        <v>25</v>
      </c>
      <c r="X33" s="5">
        <v>20</v>
      </c>
      <c r="Y33" s="5">
        <v>1</v>
      </c>
      <c r="Z33" s="2" t="s">
        <v>80</v>
      </c>
      <c r="AA33" s="19">
        <v>363.28960000000001</v>
      </c>
    </row>
    <row r="34" spans="1:27" customFormat="1" ht="25.5">
      <c r="A34" s="17" t="s">
        <v>66</v>
      </c>
      <c r="B34" s="2" t="s">
        <v>67</v>
      </c>
      <c r="C34" s="2" t="s">
        <v>183</v>
      </c>
      <c r="D34" s="2" t="s">
        <v>184</v>
      </c>
      <c r="E34" s="3">
        <v>43475</v>
      </c>
      <c r="F34" s="17" t="s">
        <v>10</v>
      </c>
      <c r="G34" s="17" t="s">
        <v>11</v>
      </c>
      <c r="H34" s="2" t="s">
        <v>70</v>
      </c>
      <c r="I34" s="2" t="s">
        <v>71</v>
      </c>
      <c r="J34" s="2" t="s">
        <v>72</v>
      </c>
      <c r="K34" s="2" t="s">
        <v>73</v>
      </c>
      <c r="L34" s="6" t="s">
        <v>74</v>
      </c>
      <c r="M34" s="2" t="s">
        <v>75</v>
      </c>
      <c r="N34" s="17" t="s">
        <v>182</v>
      </c>
      <c r="O34" s="17" t="s">
        <v>76</v>
      </c>
      <c r="P34" s="18" t="s">
        <v>76</v>
      </c>
      <c r="Q34" s="6" t="s">
        <v>77</v>
      </c>
      <c r="R34" s="4" t="s">
        <v>4</v>
      </c>
      <c r="S34" s="4" t="s">
        <v>78</v>
      </c>
      <c r="T34" s="2" t="s">
        <v>79</v>
      </c>
      <c r="U34" s="5">
        <v>2014</v>
      </c>
      <c r="V34" s="5">
        <v>5</v>
      </c>
      <c r="W34" s="5">
        <v>25</v>
      </c>
      <c r="X34" s="5">
        <v>20</v>
      </c>
      <c r="Y34" s="5">
        <v>1</v>
      </c>
      <c r="Z34" s="2" t="s">
        <v>80</v>
      </c>
      <c r="AA34" s="19">
        <v>363.28960000000001</v>
      </c>
    </row>
    <row r="35" spans="1:27" s="64" customFormat="1" ht="38.25">
      <c r="A35" s="56" t="s">
        <v>66</v>
      </c>
      <c r="B35" s="57" t="s">
        <v>67</v>
      </c>
      <c r="C35" s="57" t="s">
        <v>183</v>
      </c>
      <c r="D35" s="57" t="s">
        <v>185</v>
      </c>
      <c r="E35" s="58">
        <v>43475</v>
      </c>
      <c r="F35" s="56" t="s">
        <v>10</v>
      </c>
      <c r="G35" s="56" t="s">
        <v>13</v>
      </c>
      <c r="H35" s="57" t="s">
        <v>70</v>
      </c>
      <c r="I35" s="57" t="s">
        <v>71</v>
      </c>
      <c r="J35" s="57" t="s">
        <v>120</v>
      </c>
      <c r="K35" s="57" t="s">
        <v>121</v>
      </c>
      <c r="L35" s="59" t="s">
        <v>186</v>
      </c>
      <c r="M35" s="57" t="s">
        <v>123</v>
      </c>
      <c r="N35" s="56" t="s">
        <v>76</v>
      </c>
      <c r="O35" s="56" t="s">
        <v>76</v>
      </c>
      <c r="P35" s="60" t="s">
        <v>76</v>
      </c>
      <c r="Q35" s="59" t="s">
        <v>187</v>
      </c>
      <c r="R35" s="61" t="s">
        <v>6</v>
      </c>
      <c r="S35" s="61" t="s">
        <v>94</v>
      </c>
      <c r="T35" s="57" t="s">
        <v>79</v>
      </c>
      <c r="U35" s="62">
        <v>1995</v>
      </c>
      <c r="V35" s="62">
        <v>24</v>
      </c>
      <c r="W35" s="62">
        <v>20</v>
      </c>
      <c r="X35" s="62">
        <v>1</v>
      </c>
      <c r="Y35" s="62">
        <v>1</v>
      </c>
      <c r="Z35" s="57" t="s">
        <v>80</v>
      </c>
      <c r="AA35" s="63">
        <v>568.41786000000002</v>
      </c>
    </row>
    <row r="36" spans="1:27" customFormat="1" ht="25.5">
      <c r="A36" s="17" t="s">
        <v>66</v>
      </c>
      <c r="B36" s="2" t="s">
        <v>67</v>
      </c>
      <c r="C36" s="2" t="s">
        <v>183</v>
      </c>
      <c r="D36" s="2" t="s">
        <v>188</v>
      </c>
      <c r="E36" s="3">
        <v>43475</v>
      </c>
      <c r="F36" s="17" t="s">
        <v>10</v>
      </c>
      <c r="G36" s="17" t="s">
        <v>13</v>
      </c>
      <c r="H36" s="2" t="s">
        <v>70</v>
      </c>
      <c r="I36" s="2" t="s">
        <v>71</v>
      </c>
      <c r="J36" s="2" t="s">
        <v>120</v>
      </c>
      <c r="K36" s="2" t="s">
        <v>121</v>
      </c>
      <c r="L36" s="6" t="s">
        <v>189</v>
      </c>
      <c r="M36" s="2" t="s">
        <v>123</v>
      </c>
      <c r="N36" s="17" t="s">
        <v>190</v>
      </c>
      <c r="O36" s="17" t="s">
        <v>191</v>
      </c>
      <c r="P36" s="18" t="s">
        <v>76</v>
      </c>
      <c r="Q36" s="6" t="s">
        <v>77</v>
      </c>
      <c r="R36" s="4" t="s">
        <v>4</v>
      </c>
      <c r="S36" s="4" t="s">
        <v>78</v>
      </c>
      <c r="T36" s="2" t="s">
        <v>79</v>
      </c>
      <c r="U36" s="5">
        <v>2012</v>
      </c>
      <c r="V36" s="5">
        <v>7</v>
      </c>
      <c r="W36" s="5">
        <v>20</v>
      </c>
      <c r="X36" s="5">
        <v>13</v>
      </c>
      <c r="Y36" s="5">
        <v>1</v>
      </c>
      <c r="Z36" s="2" t="s">
        <v>80</v>
      </c>
      <c r="AA36" s="19">
        <v>1616.227365</v>
      </c>
    </row>
    <row r="37" spans="1:27" s="64" customFormat="1" ht="38.25">
      <c r="A37" s="56" t="s">
        <v>66</v>
      </c>
      <c r="B37" s="57" t="s">
        <v>67</v>
      </c>
      <c r="C37" s="57" t="s">
        <v>192</v>
      </c>
      <c r="D37" s="57" t="s">
        <v>193</v>
      </c>
      <c r="E37" s="58">
        <v>43475</v>
      </c>
      <c r="F37" s="56" t="s">
        <v>10</v>
      </c>
      <c r="G37" s="56" t="s">
        <v>13</v>
      </c>
      <c r="H37" s="57" t="s">
        <v>70</v>
      </c>
      <c r="I37" s="57" t="s">
        <v>71</v>
      </c>
      <c r="J37" s="57" t="s">
        <v>120</v>
      </c>
      <c r="K37" s="57" t="s">
        <v>127</v>
      </c>
      <c r="L37" s="59" t="s">
        <v>194</v>
      </c>
      <c r="M37" s="57" t="s">
        <v>123</v>
      </c>
      <c r="N37" s="56" t="s">
        <v>142</v>
      </c>
      <c r="O37" s="56" t="s">
        <v>145</v>
      </c>
      <c r="P37" s="60" t="s">
        <v>76</v>
      </c>
      <c r="Q37" s="59" t="s">
        <v>93</v>
      </c>
      <c r="R37" s="61" t="s">
        <v>6</v>
      </c>
      <c r="S37" s="61" t="s">
        <v>94</v>
      </c>
      <c r="T37" s="57" t="s">
        <v>79</v>
      </c>
      <c r="U37" s="62">
        <v>1995</v>
      </c>
      <c r="V37" s="62">
        <v>24</v>
      </c>
      <c r="W37" s="62">
        <v>20</v>
      </c>
      <c r="X37" s="62">
        <v>1</v>
      </c>
      <c r="Y37" s="62">
        <v>1</v>
      </c>
      <c r="Z37" s="57" t="s">
        <v>80</v>
      </c>
      <c r="AA37" s="63">
        <v>680.10436499999992</v>
      </c>
    </row>
    <row r="38" spans="1:27" customFormat="1" ht="38.25">
      <c r="A38" s="17" t="s">
        <v>66</v>
      </c>
      <c r="B38" s="2" t="s">
        <v>67</v>
      </c>
      <c r="C38" s="2" t="s">
        <v>195</v>
      </c>
      <c r="D38" s="2" t="s">
        <v>196</v>
      </c>
      <c r="E38" s="3">
        <v>43475</v>
      </c>
      <c r="F38" s="17" t="s">
        <v>10</v>
      </c>
      <c r="G38" s="17" t="s">
        <v>11</v>
      </c>
      <c r="H38" s="2" t="s">
        <v>70</v>
      </c>
      <c r="I38" s="2" t="s">
        <v>71</v>
      </c>
      <c r="J38" s="2" t="s">
        <v>197</v>
      </c>
      <c r="K38" s="2" t="s">
        <v>198</v>
      </c>
      <c r="L38" s="6" t="s">
        <v>199</v>
      </c>
      <c r="M38" s="2" t="s">
        <v>200</v>
      </c>
      <c r="N38" s="17" t="s">
        <v>76</v>
      </c>
      <c r="O38" s="17" t="s">
        <v>76</v>
      </c>
      <c r="P38" s="18" t="s">
        <v>76</v>
      </c>
      <c r="Q38" s="6" t="s">
        <v>77</v>
      </c>
      <c r="R38" s="4" t="s">
        <v>3</v>
      </c>
      <c r="S38" s="4" t="s">
        <v>148</v>
      </c>
      <c r="T38" s="2" t="s">
        <v>79</v>
      </c>
      <c r="U38" s="5">
        <v>2017</v>
      </c>
      <c r="V38" s="5">
        <v>2</v>
      </c>
      <c r="W38" s="5">
        <v>20</v>
      </c>
      <c r="X38" s="5">
        <v>18</v>
      </c>
      <c r="Y38" s="5">
        <v>1</v>
      </c>
      <c r="Z38" s="2" t="s">
        <v>80</v>
      </c>
      <c r="AA38" s="19">
        <v>415.15782000000002</v>
      </c>
    </row>
    <row r="39" spans="1:27" s="64" customFormat="1" ht="38.25">
      <c r="A39" s="56" t="s">
        <v>66</v>
      </c>
      <c r="B39" s="57" t="s">
        <v>201</v>
      </c>
      <c r="C39" s="57" t="s">
        <v>202</v>
      </c>
      <c r="D39" s="57" t="s">
        <v>203</v>
      </c>
      <c r="E39" s="58">
        <v>43475</v>
      </c>
      <c r="F39" s="56" t="s">
        <v>10</v>
      </c>
      <c r="G39" s="56" t="s">
        <v>12</v>
      </c>
      <c r="H39" s="57" t="s">
        <v>70</v>
      </c>
      <c r="I39" s="57" t="s">
        <v>86</v>
      </c>
      <c r="J39" s="57" t="s">
        <v>87</v>
      </c>
      <c r="K39" s="57" t="s">
        <v>88</v>
      </c>
      <c r="L39" s="59" t="s">
        <v>89</v>
      </c>
      <c r="M39" s="57" t="s">
        <v>90</v>
      </c>
      <c r="N39" s="56" t="s">
        <v>204</v>
      </c>
      <c r="O39" s="56" t="s">
        <v>205</v>
      </c>
      <c r="P39" s="60" t="s">
        <v>76</v>
      </c>
      <c r="Q39" s="59" t="s">
        <v>93</v>
      </c>
      <c r="R39" s="61" t="s">
        <v>6</v>
      </c>
      <c r="S39" s="61" t="s">
        <v>94</v>
      </c>
      <c r="T39" s="57" t="s">
        <v>79</v>
      </c>
      <c r="U39" s="62">
        <v>2005</v>
      </c>
      <c r="V39" s="62">
        <v>14</v>
      </c>
      <c r="W39" s="62">
        <v>5</v>
      </c>
      <c r="X39" s="62">
        <v>1</v>
      </c>
      <c r="Y39" s="62">
        <v>1</v>
      </c>
      <c r="Z39" s="57" t="s">
        <v>80</v>
      </c>
      <c r="AA39" s="63">
        <v>222.66230999999999</v>
      </c>
    </row>
    <row r="40" spans="1:27" s="64" customFormat="1" ht="38.25">
      <c r="A40" s="56" t="s">
        <v>66</v>
      </c>
      <c r="B40" s="57" t="s">
        <v>201</v>
      </c>
      <c r="C40" s="57" t="s">
        <v>206</v>
      </c>
      <c r="D40" s="57" t="s">
        <v>207</v>
      </c>
      <c r="E40" s="58">
        <v>43475</v>
      </c>
      <c r="F40" s="56" t="s">
        <v>17</v>
      </c>
      <c r="G40" s="56" t="s">
        <v>24</v>
      </c>
      <c r="H40" s="57" t="s">
        <v>70</v>
      </c>
      <c r="I40" s="57" t="s">
        <v>99</v>
      </c>
      <c r="J40" s="57" t="s">
        <v>208</v>
      </c>
      <c r="K40" s="57" t="s">
        <v>209</v>
      </c>
      <c r="L40" s="59" t="s">
        <v>210</v>
      </c>
      <c r="M40" s="57" t="s">
        <v>211</v>
      </c>
      <c r="N40" s="56" t="s">
        <v>212</v>
      </c>
      <c r="O40" s="56" t="s">
        <v>76</v>
      </c>
      <c r="P40" s="60" t="s">
        <v>76</v>
      </c>
      <c r="Q40" s="59" t="s">
        <v>93</v>
      </c>
      <c r="R40" s="61" t="s">
        <v>6</v>
      </c>
      <c r="S40" s="61" t="s">
        <v>94</v>
      </c>
      <c r="T40" s="57" t="s">
        <v>79</v>
      </c>
      <c r="U40" s="62">
        <v>2000</v>
      </c>
      <c r="V40" s="62">
        <v>19</v>
      </c>
      <c r="W40" s="62">
        <v>15</v>
      </c>
      <c r="X40" s="62">
        <v>1</v>
      </c>
      <c r="Y40" s="62">
        <v>3</v>
      </c>
      <c r="Z40" s="57" t="s">
        <v>80</v>
      </c>
      <c r="AA40" s="63">
        <v>23648.471430000001</v>
      </c>
    </row>
    <row r="41" spans="1:27" customFormat="1" ht="38.25">
      <c r="A41" s="17" t="s">
        <v>66</v>
      </c>
      <c r="B41" s="2" t="s">
        <v>201</v>
      </c>
      <c r="C41" s="2" t="s">
        <v>213</v>
      </c>
      <c r="D41" s="2" t="s">
        <v>214</v>
      </c>
      <c r="E41" s="3">
        <v>43475</v>
      </c>
      <c r="F41" s="17" t="s">
        <v>10</v>
      </c>
      <c r="G41" s="17" t="s">
        <v>11</v>
      </c>
      <c r="H41" s="2" t="s">
        <v>70</v>
      </c>
      <c r="I41" s="2" t="s">
        <v>71</v>
      </c>
      <c r="J41" s="2" t="s">
        <v>197</v>
      </c>
      <c r="K41" s="2" t="s">
        <v>198</v>
      </c>
      <c r="L41" s="6" t="s">
        <v>199</v>
      </c>
      <c r="M41" s="2" t="s">
        <v>200</v>
      </c>
      <c r="N41" s="17" t="s">
        <v>76</v>
      </c>
      <c r="O41" s="17" t="s">
        <v>76</v>
      </c>
      <c r="P41" s="18" t="s">
        <v>76</v>
      </c>
      <c r="Q41" s="6" t="s">
        <v>77</v>
      </c>
      <c r="R41" s="4" t="s">
        <v>3</v>
      </c>
      <c r="S41" s="4" t="s">
        <v>148</v>
      </c>
      <c r="T41" s="2" t="s">
        <v>79</v>
      </c>
      <c r="U41" s="5">
        <v>2017</v>
      </c>
      <c r="V41" s="5">
        <v>2</v>
      </c>
      <c r="W41" s="5">
        <v>20</v>
      </c>
      <c r="X41" s="5">
        <v>18</v>
      </c>
      <c r="Y41" s="5">
        <v>8</v>
      </c>
      <c r="Z41" s="2" t="s">
        <v>80</v>
      </c>
      <c r="AA41" s="19">
        <v>3321.2625600000001</v>
      </c>
    </row>
    <row r="42" spans="1:27" customFormat="1" ht="25.5">
      <c r="A42" s="17" t="s">
        <v>66</v>
      </c>
      <c r="B42" s="2" t="s">
        <v>201</v>
      </c>
      <c r="C42" s="2" t="s">
        <v>213</v>
      </c>
      <c r="D42" s="2" t="s">
        <v>215</v>
      </c>
      <c r="E42" s="3">
        <v>43475</v>
      </c>
      <c r="F42" s="17" t="s">
        <v>10</v>
      </c>
      <c r="G42" s="17" t="s">
        <v>11</v>
      </c>
      <c r="H42" s="2" t="s">
        <v>70</v>
      </c>
      <c r="I42" s="2" t="s">
        <v>71</v>
      </c>
      <c r="J42" s="2" t="s">
        <v>72</v>
      </c>
      <c r="K42" s="2" t="s">
        <v>73</v>
      </c>
      <c r="L42" s="6" t="s">
        <v>74</v>
      </c>
      <c r="M42" s="2" t="s">
        <v>75</v>
      </c>
      <c r="N42" s="17" t="s">
        <v>216</v>
      </c>
      <c r="O42" s="17" t="s">
        <v>217</v>
      </c>
      <c r="P42" s="18" t="s">
        <v>76</v>
      </c>
      <c r="Q42" s="6" t="s">
        <v>77</v>
      </c>
      <c r="R42" s="4" t="s">
        <v>4</v>
      </c>
      <c r="S42" s="4" t="s">
        <v>78</v>
      </c>
      <c r="T42" s="2" t="s">
        <v>79</v>
      </c>
      <c r="U42" s="5">
        <v>2014</v>
      </c>
      <c r="V42" s="5">
        <v>5</v>
      </c>
      <c r="W42" s="5">
        <v>25</v>
      </c>
      <c r="X42" s="5">
        <v>20</v>
      </c>
      <c r="Y42" s="5">
        <v>3</v>
      </c>
      <c r="Z42" s="2" t="s">
        <v>80</v>
      </c>
      <c r="AA42" s="19">
        <v>1089.8688</v>
      </c>
    </row>
    <row r="43" spans="1:27" s="64" customFormat="1" ht="38.25">
      <c r="A43" s="56" t="s">
        <v>66</v>
      </c>
      <c r="B43" s="57" t="s">
        <v>201</v>
      </c>
      <c r="C43" s="57" t="s">
        <v>218</v>
      </c>
      <c r="D43" s="57" t="s">
        <v>219</v>
      </c>
      <c r="E43" s="58">
        <v>43475</v>
      </c>
      <c r="F43" s="56" t="s">
        <v>10</v>
      </c>
      <c r="G43" s="56" t="s">
        <v>13</v>
      </c>
      <c r="H43" s="57" t="s">
        <v>70</v>
      </c>
      <c r="I43" s="57" t="s">
        <v>71</v>
      </c>
      <c r="J43" s="57" t="s">
        <v>120</v>
      </c>
      <c r="K43" s="57" t="s">
        <v>121</v>
      </c>
      <c r="L43" s="59" t="s">
        <v>220</v>
      </c>
      <c r="M43" s="57" t="s">
        <v>123</v>
      </c>
      <c r="N43" s="56" t="s">
        <v>76</v>
      </c>
      <c r="O43" s="56" t="s">
        <v>76</v>
      </c>
      <c r="P43" s="60" t="s">
        <v>76</v>
      </c>
      <c r="Q43" s="59" t="s">
        <v>93</v>
      </c>
      <c r="R43" s="61" t="s">
        <v>6</v>
      </c>
      <c r="S43" s="61" t="s">
        <v>94</v>
      </c>
      <c r="T43" s="57" t="s">
        <v>79</v>
      </c>
      <c r="U43" s="62">
        <v>2000</v>
      </c>
      <c r="V43" s="62">
        <v>19</v>
      </c>
      <c r="W43" s="62">
        <v>20</v>
      </c>
      <c r="X43" s="62">
        <v>1</v>
      </c>
      <c r="Y43" s="62">
        <v>1</v>
      </c>
      <c r="Z43" s="57" t="s">
        <v>80</v>
      </c>
      <c r="AA43" s="63">
        <v>2865.3647250000004</v>
      </c>
    </row>
    <row r="44" spans="1:27" s="64" customFormat="1" ht="38.25">
      <c r="A44" s="56" t="s">
        <v>66</v>
      </c>
      <c r="B44" s="57" t="s">
        <v>201</v>
      </c>
      <c r="C44" s="57" t="s">
        <v>218</v>
      </c>
      <c r="D44" s="57" t="s">
        <v>221</v>
      </c>
      <c r="E44" s="58">
        <v>43475</v>
      </c>
      <c r="F44" s="56" t="s">
        <v>10</v>
      </c>
      <c r="G44" s="56" t="s">
        <v>13</v>
      </c>
      <c r="H44" s="57" t="s">
        <v>70</v>
      </c>
      <c r="I44" s="57" t="s">
        <v>71</v>
      </c>
      <c r="J44" s="57" t="s">
        <v>120</v>
      </c>
      <c r="K44" s="57" t="s">
        <v>121</v>
      </c>
      <c r="L44" s="59" t="s">
        <v>220</v>
      </c>
      <c r="M44" s="57" t="s">
        <v>123</v>
      </c>
      <c r="N44" s="56" t="s">
        <v>76</v>
      </c>
      <c r="O44" s="56" t="s">
        <v>76</v>
      </c>
      <c r="P44" s="60" t="s">
        <v>76</v>
      </c>
      <c r="Q44" s="59" t="s">
        <v>93</v>
      </c>
      <c r="R44" s="61" t="s">
        <v>6</v>
      </c>
      <c r="S44" s="61" t="s">
        <v>94</v>
      </c>
      <c r="T44" s="57" t="s">
        <v>79</v>
      </c>
      <c r="U44" s="62">
        <v>2000</v>
      </c>
      <c r="V44" s="62">
        <v>19</v>
      </c>
      <c r="W44" s="62">
        <v>20</v>
      </c>
      <c r="X44" s="62">
        <v>1</v>
      </c>
      <c r="Y44" s="62">
        <v>1</v>
      </c>
      <c r="Z44" s="57" t="s">
        <v>80</v>
      </c>
      <c r="AA44" s="63">
        <v>2865.3647250000004</v>
      </c>
    </row>
    <row r="45" spans="1:27" customFormat="1" ht="25.5">
      <c r="A45" s="17" t="s">
        <v>66</v>
      </c>
      <c r="B45" s="2" t="s">
        <v>201</v>
      </c>
      <c r="C45" s="2" t="s">
        <v>222</v>
      </c>
      <c r="D45" s="2" t="s">
        <v>223</v>
      </c>
      <c r="E45" s="3">
        <v>43475</v>
      </c>
      <c r="F45" s="17" t="s">
        <v>10</v>
      </c>
      <c r="G45" s="17" t="s">
        <v>11</v>
      </c>
      <c r="H45" s="2" t="s">
        <v>70</v>
      </c>
      <c r="I45" s="2" t="s">
        <v>71</v>
      </c>
      <c r="J45" s="2" t="s">
        <v>72</v>
      </c>
      <c r="K45" s="2" t="s">
        <v>73</v>
      </c>
      <c r="L45" s="6" t="s">
        <v>74</v>
      </c>
      <c r="M45" s="2" t="s">
        <v>75</v>
      </c>
      <c r="N45" s="17" t="s">
        <v>182</v>
      </c>
      <c r="O45" s="17" t="s">
        <v>76</v>
      </c>
      <c r="P45" s="18" t="s">
        <v>76</v>
      </c>
      <c r="Q45" s="6" t="s">
        <v>77</v>
      </c>
      <c r="R45" s="4" t="s">
        <v>4</v>
      </c>
      <c r="S45" s="4" t="s">
        <v>78</v>
      </c>
      <c r="T45" s="2" t="s">
        <v>79</v>
      </c>
      <c r="U45" s="5">
        <v>2014</v>
      </c>
      <c r="V45" s="5">
        <v>5</v>
      </c>
      <c r="W45" s="5">
        <v>25</v>
      </c>
      <c r="X45" s="5">
        <v>20</v>
      </c>
      <c r="Y45" s="5">
        <v>1</v>
      </c>
      <c r="Z45" s="2" t="s">
        <v>80</v>
      </c>
      <c r="AA45" s="19">
        <v>363.28960000000001</v>
      </c>
    </row>
    <row r="46" spans="1:27" customFormat="1" ht="25.5">
      <c r="A46" s="17" t="s">
        <v>66</v>
      </c>
      <c r="B46" s="2" t="s">
        <v>201</v>
      </c>
      <c r="C46" s="2" t="s">
        <v>224</v>
      </c>
      <c r="D46" s="2" t="s">
        <v>225</v>
      </c>
      <c r="E46" s="3">
        <v>43475</v>
      </c>
      <c r="F46" s="17" t="s">
        <v>10</v>
      </c>
      <c r="G46" s="17" t="s">
        <v>11</v>
      </c>
      <c r="H46" s="2" t="s">
        <v>70</v>
      </c>
      <c r="I46" s="2" t="s">
        <v>71</v>
      </c>
      <c r="J46" s="2" t="s">
        <v>72</v>
      </c>
      <c r="K46" s="2" t="s">
        <v>73</v>
      </c>
      <c r="L46" s="6" t="s">
        <v>74</v>
      </c>
      <c r="M46" s="2" t="s">
        <v>75</v>
      </c>
      <c r="N46" s="17" t="s">
        <v>182</v>
      </c>
      <c r="O46" s="17" t="s">
        <v>76</v>
      </c>
      <c r="P46" s="18" t="s">
        <v>76</v>
      </c>
      <c r="Q46" s="6" t="s">
        <v>77</v>
      </c>
      <c r="R46" s="4" t="s">
        <v>4</v>
      </c>
      <c r="S46" s="4" t="s">
        <v>78</v>
      </c>
      <c r="T46" s="2" t="s">
        <v>79</v>
      </c>
      <c r="U46" s="5">
        <v>2014</v>
      </c>
      <c r="V46" s="5">
        <v>5</v>
      </c>
      <c r="W46" s="5">
        <v>25</v>
      </c>
      <c r="X46" s="5">
        <v>20</v>
      </c>
      <c r="Y46" s="5">
        <v>1</v>
      </c>
      <c r="Z46" s="2" t="s">
        <v>80</v>
      </c>
      <c r="AA46" s="19">
        <v>363.28960000000001</v>
      </c>
    </row>
    <row r="47" spans="1:27" s="64" customFormat="1" ht="25.5">
      <c r="A47" s="56" t="s">
        <v>66</v>
      </c>
      <c r="B47" s="57" t="s">
        <v>201</v>
      </c>
      <c r="C47" s="57" t="s">
        <v>226</v>
      </c>
      <c r="D47" s="57" t="s">
        <v>227</v>
      </c>
      <c r="E47" s="58">
        <v>43475</v>
      </c>
      <c r="F47" s="56" t="s">
        <v>17</v>
      </c>
      <c r="G47" s="56" t="s">
        <v>19</v>
      </c>
      <c r="H47" s="57" t="s">
        <v>70</v>
      </c>
      <c r="I47" s="57" t="s">
        <v>110</v>
      </c>
      <c r="J47" s="57" t="s">
        <v>111</v>
      </c>
      <c r="K47" s="57" t="s">
        <v>112</v>
      </c>
      <c r="L47" s="59" t="s">
        <v>228</v>
      </c>
      <c r="M47" s="57" t="s">
        <v>114</v>
      </c>
      <c r="N47" s="56" t="s">
        <v>229</v>
      </c>
      <c r="O47" s="56" t="s">
        <v>230</v>
      </c>
      <c r="P47" s="60" t="s">
        <v>231</v>
      </c>
      <c r="Q47" s="59" t="s">
        <v>77</v>
      </c>
      <c r="R47" s="61" t="s">
        <v>4</v>
      </c>
      <c r="S47" s="61" t="s">
        <v>78</v>
      </c>
      <c r="T47" s="57" t="s">
        <v>79</v>
      </c>
      <c r="U47" s="62">
        <v>2010</v>
      </c>
      <c r="V47" s="62">
        <v>9</v>
      </c>
      <c r="W47" s="62">
        <v>15</v>
      </c>
      <c r="X47" s="62">
        <v>6</v>
      </c>
      <c r="Y47" s="62">
        <v>1</v>
      </c>
      <c r="Z47" s="57" t="s">
        <v>80</v>
      </c>
      <c r="AA47" s="63">
        <v>420.37145999999996</v>
      </c>
    </row>
    <row r="48" spans="1:27" s="64" customFormat="1" ht="38.25">
      <c r="A48" s="56" t="s">
        <v>66</v>
      </c>
      <c r="B48" s="57" t="s">
        <v>201</v>
      </c>
      <c r="C48" s="57" t="s">
        <v>232</v>
      </c>
      <c r="D48" s="57" t="s">
        <v>233</v>
      </c>
      <c r="E48" s="58">
        <v>43475</v>
      </c>
      <c r="F48" s="56" t="s">
        <v>10</v>
      </c>
      <c r="G48" s="56" t="s">
        <v>13</v>
      </c>
      <c r="H48" s="57" t="s">
        <v>70</v>
      </c>
      <c r="I48" s="57" t="s">
        <v>71</v>
      </c>
      <c r="J48" s="57" t="s">
        <v>120</v>
      </c>
      <c r="K48" s="57" t="s">
        <v>121</v>
      </c>
      <c r="L48" s="59" t="s">
        <v>234</v>
      </c>
      <c r="M48" s="57" t="s">
        <v>123</v>
      </c>
      <c r="N48" s="56" t="s">
        <v>235</v>
      </c>
      <c r="O48" s="56" t="s">
        <v>76</v>
      </c>
      <c r="P48" s="60" t="s">
        <v>76</v>
      </c>
      <c r="Q48" s="59" t="s">
        <v>93</v>
      </c>
      <c r="R48" s="61" t="s">
        <v>6</v>
      </c>
      <c r="S48" s="61" t="s">
        <v>94</v>
      </c>
      <c r="T48" s="57" t="s">
        <v>79</v>
      </c>
      <c r="U48" s="62">
        <v>1995</v>
      </c>
      <c r="V48" s="62">
        <v>24</v>
      </c>
      <c r="W48" s="62">
        <v>20</v>
      </c>
      <c r="X48" s="62">
        <v>1</v>
      </c>
      <c r="Y48" s="62">
        <v>1</v>
      </c>
      <c r="Z48" s="57" t="s">
        <v>80</v>
      </c>
      <c r="AA48" s="63">
        <v>1768.9204549999999</v>
      </c>
    </row>
    <row r="49" spans="1:27" s="64" customFormat="1" ht="38.25">
      <c r="A49" s="56" t="s">
        <v>66</v>
      </c>
      <c r="B49" s="57" t="s">
        <v>201</v>
      </c>
      <c r="C49" s="57" t="s">
        <v>232</v>
      </c>
      <c r="D49" s="57" t="s">
        <v>236</v>
      </c>
      <c r="E49" s="58">
        <v>43475</v>
      </c>
      <c r="F49" s="56" t="s">
        <v>10</v>
      </c>
      <c r="G49" s="56" t="s">
        <v>13</v>
      </c>
      <c r="H49" s="57" t="s">
        <v>70</v>
      </c>
      <c r="I49" s="57" t="s">
        <v>71</v>
      </c>
      <c r="J49" s="57" t="s">
        <v>120</v>
      </c>
      <c r="K49" s="57" t="s">
        <v>121</v>
      </c>
      <c r="L49" s="59" t="s">
        <v>220</v>
      </c>
      <c r="M49" s="57" t="s">
        <v>123</v>
      </c>
      <c r="N49" s="56" t="s">
        <v>237</v>
      </c>
      <c r="O49" s="56" t="s">
        <v>76</v>
      </c>
      <c r="P49" s="60" t="s">
        <v>76</v>
      </c>
      <c r="Q49" s="59" t="s">
        <v>93</v>
      </c>
      <c r="R49" s="61" t="s">
        <v>6</v>
      </c>
      <c r="S49" s="61" t="s">
        <v>94</v>
      </c>
      <c r="T49" s="57" t="s">
        <v>79</v>
      </c>
      <c r="U49" s="62">
        <v>1995</v>
      </c>
      <c r="V49" s="62">
        <v>24</v>
      </c>
      <c r="W49" s="62">
        <v>20</v>
      </c>
      <c r="X49" s="62">
        <v>1</v>
      </c>
      <c r="Y49" s="62">
        <v>1</v>
      </c>
      <c r="Z49" s="57" t="s">
        <v>80</v>
      </c>
      <c r="AA49" s="63">
        <v>2865.3647250000004</v>
      </c>
    </row>
    <row r="50" spans="1:27" s="64" customFormat="1" ht="38.25">
      <c r="A50" s="56" t="s">
        <v>66</v>
      </c>
      <c r="B50" s="57" t="s">
        <v>201</v>
      </c>
      <c r="C50" s="57" t="s">
        <v>238</v>
      </c>
      <c r="D50" s="57" t="s">
        <v>239</v>
      </c>
      <c r="E50" s="58">
        <v>43475</v>
      </c>
      <c r="F50" s="56" t="s">
        <v>10</v>
      </c>
      <c r="G50" s="56" t="s">
        <v>12</v>
      </c>
      <c r="H50" s="57" t="s">
        <v>70</v>
      </c>
      <c r="I50" s="57" t="s">
        <v>86</v>
      </c>
      <c r="J50" s="57" t="s">
        <v>87</v>
      </c>
      <c r="K50" s="57" t="s">
        <v>88</v>
      </c>
      <c r="L50" s="59" t="s">
        <v>89</v>
      </c>
      <c r="M50" s="57" t="s">
        <v>90</v>
      </c>
      <c r="N50" s="56" t="s">
        <v>76</v>
      </c>
      <c r="O50" s="56" t="s">
        <v>76</v>
      </c>
      <c r="P50" s="60" t="s">
        <v>76</v>
      </c>
      <c r="Q50" s="59" t="s">
        <v>93</v>
      </c>
      <c r="R50" s="61" t="s">
        <v>6</v>
      </c>
      <c r="S50" s="61" t="s">
        <v>94</v>
      </c>
      <c r="T50" s="57" t="s">
        <v>79</v>
      </c>
      <c r="U50" s="62">
        <v>2005</v>
      </c>
      <c r="V50" s="62">
        <v>14</v>
      </c>
      <c r="W50" s="62">
        <v>5</v>
      </c>
      <c r="X50" s="62">
        <v>1</v>
      </c>
      <c r="Y50" s="62">
        <v>1</v>
      </c>
      <c r="Z50" s="57" t="s">
        <v>80</v>
      </c>
      <c r="AA50" s="63">
        <v>222.66230999999999</v>
      </c>
    </row>
    <row r="51" spans="1:27" s="64" customFormat="1" ht="38.25">
      <c r="A51" s="56" t="s">
        <v>66</v>
      </c>
      <c r="B51" s="57" t="s">
        <v>201</v>
      </c>
      <c r="C51" s="57" t="s">
        <v>238</v>
      </c>
      <c r="D51" s="57" t="s">
        <v>240</v>
      </c>
      <c r="E51" s="58">
        <v>43475</v>
      </c>
      <c r="F51" s="56" t="s">
        <v>10</v>
      </c>
      <c r="G51" s="56" t="s">
        <v>12</v>
      </c>
      <c r="H51" s="57" t="s">
        <v>70</v>
      </c>
      <c r="I51" s="57" t="s">
        <v>86</v>
      </c>
      <c r="J51" s="57" t="s">
        <v>87</v>
      </c>
      <c r="K51" s="57" t="s">
        <v>88</v>
      </c>
      <c r="L51" s="59" t="s">
        <v>89</v>
      </c>
      <c r="M51" s="57" t="s">
        <v>90</v>
      </c>
      <c r="N51" s="56" t="s">
        <v>76</v>
      </c>
      <c r="O51" s="56" t="s">
        <v>76</v>
      </c>
      <c r="P51" s="60" t="s">
        <v>76</v>
      </c>
      <c r="Q51" s="59" t="s">
        <v>93</v>
      </c>
      <c r="R51" s="61" t="s">
        <v>6</v>
      </c>
      <c r="S51" s="61" t="s">
        <v>94</v>
      </c>
      <c r="T51" s="57" t="s">
        <v>79</v>
      </c>
      <c r="U51" s="62">
        <v>2005</v>
      </c>
      <c r="V51" s="62">
        <v>14</v>
      </c>
      <c r="W51" s="62">
        <v>5</v>
      </c>
      <c r="X51" s="62">
        <v>1</v>
      </c>
      <c r="Y51" s="62">
        <v>1</v>
      </c>
      <c r="Z51" s="57" t="s">
        <v>80</v>
      </c>
      <c r="AA51" s="63">
        <v>222.66230999999999</v>
      </c>
    </row>
    <row r="52" spans="1:27" s="64" customFormat="1" ht="38.25">
      <c r="A52" s="56" t="s">
        <v>66</v>
      </c>
      <c r="B52" s="57" t="s">
        <v>201</v>
      </c>
      <c r="C52" s="57" t="s">
        <v>238</v>
      </c>
      <c r="D52" s="57" t="s">
        <v>241</v>
      </c>
      <c r="E52" s="58">
        <v>43475</v>
      </c>
      <c r="F52" s="56" t="s">
        <v>10</v>
      </c>
      <c r="G52" s="56" t="s">
        <v>12</v>
      </c>
      <c r="H52" s="57" t="s">
        <v>70</v>
      </c>
      <c r="I52" s="57" t="s">
        <v>86</v>
      </c>
      <c r="J52" s="57" t="s">
        <v>87</v>
      </c>
      <c r="K52" s="57" t="s">
        <v>88</v>
      </c>
      <c r="L52" s="59" t="s">
        <v>89</v>
      </c>
      <c r="M52" s="57" t="s">
        <v>90</v>
      </c>
      <c r="N52" s="56" t="s">
        <v>242</v>
      </c>
      <c r="O52" s="56" t="s">
        <v>243</v>
      </c>
      <c r="P52" s="60" t="s">
        <v>76</v>
      </c>
      <c r="Q52" s="59" t="s">
        <v>93</v>
      </c>
      <c r="R52" s="61" t="s">
        <v>6</v>
      </c>
      <c r="S52" s="61" t="s">
        <v>94</v>
      </c>
      <c r="T52" s="57" t="s">
        <v>79</v>
      </c>
      <c r="U52" s="62">
        <v>2005</v>
      </c>
      <c r="V52" s="62">
        <v>14</v>
      </c>
      <c r="W52" s="62">
        <v>5</v>
      </c>
      <c r="X52" s="62">
        <v>1</v>
      </c>
      <c r="Y52" s="62">
        <v>1</v>
      </c>
      <c r="Z52" s="57" t="s">
        <v>80</v>
      </c>
      <c r="AA52" s="63">
        <v>222.66230999999999</v>
      </c>
    </row>
    <row r="53" spans="1:27" s="64" customFormat="1" ht="25.5">
      <c r="A53" s="56" t="s">
        <v>66</v>
      </c>
      <c r="B53" s="57" t="s">
        <v>201</v>
      </c>
      <c r="C53" s="57" t="s">
        <v>244</v>
      </c>
      <c r="D53" s="57" t="s">
        <v>245</v>
      </c>
      <c r="E53" s="58">
        <v>43475</v>
      </c>
      <c r="F53" s="56" t="s">
        <v>10</v>
      </c>
      <c r="G53" s="56" t="s">
        <v>11</v>
      </c>
      <c r="H53" s="57" t="s">
        <v>70</v>
      </c>
      <c r="I53" s="57" t="s">
        <v>71</v>
      </c>
      <c r="J53" s="57" t="s">
        <v>72</v>
      </c>
      <c r="K53" s="57" t="s">
        <v>83</v>
      </c>
      <c r="L53" s="59" t="s">
        <v>84</v>
      </c>
      <c r="M53" s="57" t="s">
        <v>75</v>
      </c>
      <c r="N53" s="56" t="s">
        <v>76</v>
      </c>
      <c r="O53" s="56" t="s">
        <v>76</v>
      </c>
      <c r="P53" s="60" t="s">
        <v>76</v>
      </c>
      <c r="Q53" s="59" t="s">
        <v>77</v>
      </c>
      <c r="R53" s="61" t="s">
        <v>3</v>
      </c>
      <c r="S53" s="61" t="s">
        <v>148</v>
      </c>
      <c r="T53" s="57" t="s">
        <v>79</v>
      </c>
      <c r="U53" s="62">
        <v>2014</v>
      </c>
      <c r="V53" s="62">
        <v>5</v>
      </c>
      <c r="W53" s="62">
        <v>15</v>
      </c>
      <c r="X53" s="62">
        <v>10</v>
      </c>
      <c r="Y53" s="62">
        <v>1</v>
      </c>
      <c r="Z53" s="57" t="s">
        <v>80</v>
      </c>
      <c r="AA53" s="63">
        <v>152.41524999999999</v>
      </c>
    </row>
    <row r="54" spans="1:27" customFormat="1" ht="25.5">
      <c r="A54" s="17" t="s">
        <v>66</v>
      </c>
      <c r="B54" s="2" t="s">
        <v>201</v>
      </c>
      <c r="C54" s="2" t="s">
        <v>244</v>
      </c>
      <c r="D54" s="2" t="s">
        <v>246</v>
      </c>
      <c r="E54" s="3">
        <v>43475</v>
      </c>
      <c r="F54" s="17" t="s">
        <v>10</v>
      </c>
      <c r="G54" s="17" t="s">
        <v>11</v>
      </c>
      <c r="H54" s="2" t="s">
        <v>70</v>
      </c>
      <c r="I54" s="2" t="s">
        <v>71</v>
      </c>
      <c r="J54" s="2" t="s">
        <v>72</v>
      </c>
      <c r="K54" s="2" t="s">
        <v>73</v>
      </c>
      <c r="L54" s="6" t="s">
        <v>74</v>
      </c>
      <c r="M54" s="2" t="s">
        <v>75</v>
      </c>
      <c r="N54" s="17" t="s">
        <v>76</v>
      </c>
      <c r="O54" s="17" t="s">
        <v>76</v>
      </c>
      <c r="P54" s="18" t="s">
        <v>76</v>
      </c>
      <c r="Q54" s="6" t="s">
        <v>77</v>
      </c>
      <c r="R54" s="4" t="s">
        <v>4</v>
      </c>
      <c r="S54" s="4" t="s">
        <v>78</v>
      </c>
      <c r="T54" s="2" t="s">
        <v>79</v>
      </c>
      <c r="U54" s="5">
        <v>2014</v>
      </c>
      <c r="V54" s="5">
        <v>5</v>
      </c>
      <c r="W54" s="5">
        <v>25</v>
      </c>
      <c r="X54" s="5">
        <v>20</v>
      </c>
      <c r="Y54" s="5">
        <v>2</v>
      </c>
      <c r="Z54" s="2" t="s">
        <v>80</v>
      </c>
      <c r="AA54" s="19">
        <v>726.57920000000001</v>
      </c>
    </row>
    <row r="55" spans="1:27" s="64" customFormat="1" ht="25.5">
      <c r="A55" s="56" t="s">
        <v>66</v>
      </c>
      <c r="B55" s="57" t="s">
        <v>67</v>
      </c>
      <c r="C55" s="57" t="s">
        <v>247</v>
      </c>
      <c r="D55" s="57" t="s">
        <v>248</v>
      </c>
      <c r="E55" s="58">
        <v>43475</v>
      </c>
      <c r="F55" s="56" t="s">
        <v>10</v>
      </c>
      <c r="G55" s="56" t="s">
        <v>11</v>
      </c>
      <c r="H55" s="57" t="s">
        <v>70</v>
      </c>
      <c r="I55" s="57" t="s">
        <v>71</v>
      </c>
      <c r="J55" s="57" t="s">
        <v>72</v>
      </c>
      <c r="K55" s="57" t="s">
        <v>83</v>
      </c>
      <c r="L55" s="59" t="s">
        <v>84</v>
      </c>
      <c r="M55" s="57" t="s">
        <v>75</v>
      </c>
      <c r="N55" s="56" t="s">
        <v>76</v>
      </c>
      <c r="O55" s="56" t="s">
        <v>76</v>
      </c>
      <c r="P55" s="60" t="s">
        <v>76</v>
      </c>
      <c r="Q55" s="59" t="s">
        <v>77</v>
      </c>
      <c r="R55" s="61" t="s">
        <v>3</v>
      </c>
      <c r="S55" s="61" t="s">
        <v>148</v>
      </c>
      <c r="T55" s="57" t="s">
        <v>79</v>
      </c>
      <c r="U55" s="62">
        <v>2014</v>
      </c>
      <c r="V55" s="62">
        <v>5</v>
      </c>
      <c r="W55" s="62">
        <v>15</v>
      </c>
      <c r="X55" s="62">
        <v>10</v>
      </c>
      <c r="Y55" s="62">
        <v>1</v>
      </c>
      <c r="Z55" s="57" t="s">
        <v>80</v>
      </c>
      <c r="AA55" s="63">
        <v>152.41524999999999</v>
      </c>
    </row>
    <row r="56" spans="1:27" customFormat="1" ht="25.5">
      <c r="A56" s="17" t="s">
        <v>66</v>
      </c>
      <c r="B56" s="2" t="s">
        <v>67</v>
      </c>
      <c r="C56" s="2" t="s">
        <v>247</v>
      </c>
      <c r="D56" s="2" t="s">
        <v>249</v>
      </c>
      <c r="E56" s="3">
        <v>43475</v>
      </c>
      <c r="F56" s="17" t="s">
        <v>10</v>
      </c>
      <c r="G56" s="17" t="s">
        <v>11</v>
      </c>
      <c r="H56" s="2" t="s">
        <v>70</v>
      </c>
      <c r="I56" s="2" t="s">
        <v>71</v>
      </c>
      <c r="J56" s="2" t="s">
        <v>72</v>
      </c>
      <c r="K56" s="2" t="s">
        <v>73</v>
      </c>
      <c r="L56" s="6" t="s">
        <v>74</v>
      </c>
      <c r="M56" s="2" t="s">
        <v>75</v>
      </c>
      <c r="N56" s="17" t="s">
        <v>250</v>
      </c>
      <c r="O56" s="17" t="s">
        <v>251</v>
      </c>
      <c r="P56" s="18" t="s">
        <v>76</v>
      </c>
      <c r="Q56" s="6" t="s">
        <v>77</v>
      </c>
      <c r="R56" s="4" t="s">
        <v>4</v>
      </c>
      <c r="S56" s="4" t="s">
        <v>78</v>
      </c>
      <c r="T56" s="2" t="s">
        <v>79</v>
      </c>
      <c r="U56" s="5">
        <v>2014</v>
      </c>
      <c r="V56" s="5">
        <v>5</v>
      </c>
      <c r="W56" s="5">
        <v>25</v>
      </c>
      <c r="X56" s="5">
        <v>20</v>
      </c>
      <c r="Y56" s="5">
        <v>1</v>
      </c>
      <c r="Z56" s="2" t="s">
        <v>80</v>
      </c>
      <c r="AA56" s="19">
        <v>363.28960000000001</v>
      </c>
    </row>
    <row r="57" spans="1:27" s="64" customFormat="1" ht="38.25">
      <c r="A57" s="56" t="s">
        <v>66</v>
      </c>
      <c r="B57" s="57" t="s">
        <v>67</v>
      </c>
      <c r="C57" s="57" t="s">
        <v>252</v>
      </c>
      <c r="D57" s="57" t="s">
        <v>253</v>
      </c>
      <c r="E57" s="58">
        <v>43476</v>
      </c>
      <c r="F57" s="56" t="s">
        <v>17</v>
      </c>
      <c r="G57" s="56" t="s">
        <v>21</v>
      </c>
      <c r="H57" s="57" t="s">
        <v>70</v>
      </c>
      <c r="I57" s="57" t="s">
        <v>254</v>
      </c>
      <c r="J57" s="57" t="s">
        <v>255</v>
      </c>
      <c r="K57" s="57" t="s">
        <v>256</v>
      </c>
      <c r="L57" s="59" t="s">
        <v>257</v>
      </c>
      <c r="M57" s="57" t="s">
        <v>258</v>
      </c>
      <c r="N57" s="56" t="s">
        <v>259</v>
      </c>
      <c r="O57" s="56" t="s">
        <v>260</v>
      </c>
      <c r="P57" s="60" t="s">
        <v>261</v>
      </c>
      <c r="Q57" s="59" t="s">
        <v>93</v>
      </c>
      <c r="R57" s="61" t="s">
        <v>6</v>
      </c>
      <c r="S57" s="61" t="s">
        <v>94</v>
      </c>
      <c r="T57" s="57" t="s">
        <v>79</v>
      </c>
      <c r="U57" s="62">
        <v>2000</v>
      </c>
      <c r="V57" s="62">
        <v>19</v>
      </c>
      <c r="W57" s="62">
        <v>20</v>
      </c>
      <c r="X57" s="62">
        <v>1</v>
      </c>
      <c r="Y57" s="62">
        <v>1</v>
      </c>
      <c r="Z57" s="57" t="s">
        <v>80</v>
      </c>
      <c r="AA57" s="63">
        <v>14578.435115</v>
      </c>
    </row>
    <row r="58" spans="1:27" s="64" customFormat="1" ht="38.25">
      <c r="A58" s="56" t="s">
        <v>66</v>
      </c>
      <c r="B58" s="57" t="s">
        <v>67</v>
      </c>
      <c r="C58" s="57" t="s">
        <v>252</v>
      </c>
      <c r="D58" s="57" t="s">
        <v>262</v>
      </c>
      <c r="E58" s="58">
        <v>43476</v>
      </c>
      <c r="F58" s="56" t="s">
        <v>17</v>
      </c>
      <c r="G58" s="56" t="s">
        <v>21</v>
      </c>
      <c r="H58" s="57" t="s">
        <v>70</v>
      </c>
      <c r="I58" s="57" t="s">
        <v>254</v>
      </c>
      <c r="J58" s="57" t="s">
        <v>255</v>
      </c>
      <c r="K58" s="57" t="s">
        <v>256</v>
      </c>
      <c r="L58" s="59" t="s">
        <v>257</v>
      </c>
      <c r="M58" s="57" t="s">
        <v>258</v>
      </c>
      <c r="N58" s="56" t="s">
        <v>259</v>
      </c>
      <c r="O58" s="56" t="s">
        <v>260</v>
      </c>
      <c r="P58" s="60" t="s">
        <v>261</v>
      </c>
      <c r="Q58" s="59" t="s">
        <v>93</v>
      </c>
      <c r="R58" s="61" t="s">
        <v>6</v>
      </c>
      <c r="S58" s="61" t="s">
        <v>94</v>
      </c>
      <c r="T58" s="57" t="s">
        <v>79</v>
      </c>
      <c r="U58" s="62">
        <v>2000</v>
      </c>
      <c r="V58" s="62">
        <v>19</v>
      </c>
      <c r="W58" s="62">
        <v>20</v>
      </c>
      <c r="X58" s="62">
        <v>1</v>
      </c>
      <c r="Y58" s="62">
        <v>1</v>
      </c>
      <c r="Z58" s="57" t="s">
        <v>80</v>
      </c>
      <c r="AA58" s="63">
        <v>14578.435115</v>
      </c>
    </row>
    <row r="59" spans="1:27" s="64" customFormat="1" ht="38.25">
      <c r="A59" s="56" t="s">
        <v>66</v>
      </c>
      <c r="B59" s="57" t="s">
        <v>67</v>
      </c>
      <c r="C59" s="57" t="s">
        <v>252</v>
      </c>
      <c r="D59" s="57" t="s">
        <v>263</v>
      </c>
      <c r="E59" s="58">
        <v>43476</v>
      </c>
      <c r="F59" s="56" t="s">
        <v>17</v>
      </c>
      <c r="G59" s="56" t="s">
        <v>21</v>
      </c>
      <c r="H59" s="57" t="s">
        <v>70</v>
      </c>
      <c r="I59" s="57" t="s">
        <v>254</v>
      </c>
      <c r="J59" s="57" t="s">
        <v>255</v>
      </c>
      <c r="K59" s="57" t="s">
        <v>256</v>
      </c>
      <c r="L59" s="59" t="s">
        <v>257</v>
      </c>
      <c r="M59" s="57" t="s">
        <v>258</v>
      </c>
      <c r="N59" s="56" t="s">
        <v>259</v>
      </c>
      <c r="O59" s="56" t="s">
        <v>260</v>
      </c>
      <c r="P59" s="60" t="s">
        <v>261</v>
      </c>
      <c r="Q59" s="59" t="s">
        <v>93</v>
      </c>
      <c r="R59" s="61" t="s">
        <v>6</v>
      </c>
      <c r="S59" s="61" t="s">
        <v>94</v>
      </c>
      <c r="T59" s="57" t="s">
        <v>79</v>
      </c>
      <c r="U59" s="62">
        <v>2000</v>
      </c>
      <c r="V59" s="62">
        <v>19</v>
      </c>
      <c r="W59" s="62">
        <v>20</v>
      </c>
      <c r="X59" s="62">
        <v>1</v>
      </c>
      <c r="Y59" s="62">
        <v>1</v>
      </c>
      <c r="Z59" s="57" t="s">
        <v>80</v>
      </c>
      <c r="AA59" s="63">
        <v>14578.435115</v>
      </c>
    </row>
    <row r="60" spans="1:27" s="64" customFormat="1" ht="25.5">
      <c r="A60" s="56" t="s">
        <v>66</v>
      </c>
      <c r="B60" s="57" t="s">
        <v>67</v>
      </c>
      <c r="C60" s="57" t="s">
        <v>252</v>
      </c>
      <c r="D60" s="57" t="s">
        <v>264</v>
      </c>
      <c r="E60" s="58">
        <v>43476</v>
      </c>
      <c r="F60" s="56" t="s">
        <v>17</v>
      </c>
      <c r="G60" s="56" t="s">
        <v>21</v>
      </c>
      <c r="H60" s="57" t="s">
        <v>70</v>
      </c>
      <c r="I60" s="57" t="s">
        <v>133</v>
      </c>
      <c r="J60" s="57" t="s">
        <v>265</v>
      </c>
      <c r="K60" s="57" t="s">
        <v>266</v>
      </c>
      <c r="L60" s="59" t="s">
        <v>267</v>
      </c>
      <c r="M60" s="57" t="s">
        <v>268</v>
      </c>
      <c r="N60" s="56" t="s">
        <v>269</v>
      </c>
      <c r="O60" s="56" t="s">
        <v>76</v>
      </c>
      <c r="P60" s="60" t="s">
        <v>76</v>
      </c>
      <c r="Q60" s="59" t="s">
        <v>77</v>
      </c>
      <c r="R60" s="61" t="s">
        <v>4</v>
      </c>
      <c r="S60" s="61" t="s">
        <v>78</v>
      </c>
      <c r="T60" s="57" t="s">
        <v>79</v>
      </c>
      <c r="U60" s="62">
        <v>2005</v>
      </c>
      <c r="V60" s="62">
        <v>14</v>
      </c>
      <c r="W60" s="62">
        <v>20</v>
      </c>
      <c r="X60" s="62">
        <v>6</v>
      </c>
      <c r="Y60" s="62">
        <v>1</v>
      </c>
      <c r="Z60" s="57" t="s">
        <v>80</v>
      </c>
      <c r="AA60" s="63">
        <v>3416.2339299999999</v>
      </c>
    </row>
    <row r="61" spans="1:27" s="64" customFormat="1" ht="25.5">
      <c r="A61" s="56" t="s">
        <v>66</v>
      </c>
      <c r="B61" s="57" t="s">
        <v>67</v>
      </c>
      <c r="C61" s="57" t="s">
        <v>252</v>
      </c>
      <c r="D61" s="57" t="s">
        <v>270</v>
      </c>
      <c r="E61" s="58">
        <v>43476</v>
      </c>
      <c r="F61" s="56" t="s">
        <v>17</v>
      </c>
      <c r="G61" s="56" t="s">
        <v>21</v>
      </c>
      <c r="H61" s="57" t="s">
        <v>70</v>
      </c>
      <c r="I61" s="57" t="s">
        <v>133</v>
      </c>
      <c r="J61" s="57" t="s">
        <v>265</v>
      </c>
      <c r="K61" s="57" t="s">
        <v>271</v>
      </c>
      <c r="L61" s="59" t="s">
        <v>272</v>
      </c>
      <c r="M61" s="57" t="s">
        <v>268</v>
      </c>
      <c r="N61" s="56" t="s">
        <v>269</v>
      </c>
      <c r="O61" s="56" t="s">
        <v>273</v>
      </c>
      <c r="P61" s="60" t="s">
        <v>274</v>
      </c>
      <c r="Q61" s="59" t="s">
        <v>77</v>
      </c>
      <c r="R61" s="61" t="s">
        <v>4</v>
      </c>
      <c r="S61" s="61" t="s">
        <v>94</v>
      </c>
      <c r="T61" s="57" t="s">
        <v>79</v>
      </c>
      <c r="U61" s="62">
        <v>2005</v>
      </c>
      <c r="V61" s="62">
        <v>14</v>
      </c>
      <c r="W61" s="62">
        <v>20</v>
      </c>
      <c r="X61" s="62">
        <v>6</v>
      </c>
      <c r="Y61" s="62">
        <v>1</v>
      </c>
      <c r="Z61" s="57" t="s">
        <v>80</v>
      </c>
      <c r="AA61" s="63">
        <v>1812.51776</v>
      </c>
    </row>
    <row r="62" spans="1:27" s="64" customFormat="1" ht="25.5">
      <c r="A62" s="56" t="s">
        <v>66</v>
      </c>
      <c r="B62" s="57" t="s">
        <v>67</v>
      </c>
      <c r="C62" s="57" t="s">
        <v>252</v>
      </c>
      <c r="D62" s="57" t="s">
        <v>275</v>
      </c>
      <c r="E62" s="58">
        <v>43476</v>
      </c>
      <c r="F62" s="56" t="s">
        <v>17</v>
      </c>
      <c r="G62" s="56" t="s">
        <v>21</v>
      </c>
      <c r="H62" s="57" t="s">
        <v>70</v>
      </c>
      <c r="I62" s="57" t="s">
        <v>133</v>
      </c>
      <c r="J62" s="57" t="s">
        <v>265</v>
      </c>
      <c r="K62" s="57" t="s">
        <v>271</v>
      </c>
      <c r="L62" s="59" t="s">
        <v>272</v>
      </c>
      <c r="M62" s="57" t="s">
        <v>268</v>
      </c>
      <c r="N62" s="56" t="s">
        <v>269</v>
      </c>
      <c r="O62" s="56" t="s">
        <v>276</v>
      </c>
      <c r="P62" s="60" t="s">
        <v>274</v>
      </c>
      <c r="Q62" s="59" t="s">
        <v>77</v>
      </c>
      <c r="R62" s="61" t="s">
        <v>4</v>
      </c>
      <c r="S62" s="61" t="s">
        <v>78</v>
      </c>
      <c r="T62" s="57" t="s">
        <v>79</v>
      </c>
      <c r="U62" s="62">
        <v>2005</v>
      </c>
      <c r="V62" s="62">
        <v>14</v>
      </c>
      <c r="W62" s="62">
        <v>20</v>
      </c>
      <c r="X62" s="62">
        <v>6</v>
      </c>
      <c r="Y62" s="62">
        <v>1</v>
      </c>
      <c r="Z62" s="57" t="s">
        <v>80</v>
      </c>
      <c r="AA62" s="63">
        <v>1812.51776</v>
      </c>
    </row>
    <row r="63" spans="1:27" s="64" customFormat="1" ht="25.5">
      <c r="A63" s="56" t="s">
        <v>66</v>
      </c>
      <c r="B63" s="57" t="s">
        <v>67</v>
      </c>
      <c r="C63" s="57" t="s">
        <v>252</v>
      </c>
      <c r="D63" s="57" t="s">
        <v>277</v>
      </c>
      <c r="E63" s="58">
        <v>43476</v>
      </c>
      <c r="F63" s="56" t="s">
        <v>17</v>
      </c>
      <c r="G63" s="56" t="s">
        <v>21</v>
      </c>
      <c r="H63" s="57" t="s">
        <v>70</v>
      </c>
      <c r="I63" s="57" t="s">
        <v>133</v>
      </c>
      <c r="J63" s="57" t="s">
        <v>265</v>
      </c>
      <c r="K63" s="57" t="s">
        <v>271</v>
      </c>
      <c r="L63" s="59" t="s">
        <v>272</v>
      </c>
      <c r="M63" s="57" t="s">
        <v>268</v>
      </c>
      <c r="N63" s="56" t="s">
        <v>269</v>
      </c>
      <c r="O63" s="56" t="s">
        <v>276</v>
      </c>
      <c r="P63" s="60" t="s">
        <v>274</v>
      </c>
      <c r="Q63" s="59" t="s">
        <v>77</v>
      </c>
      <c r="R63" s="61" t="s">
        <v>4</v>
      </c>
      <c r="S63" s="61" t="s">
        <v>78</v>
      </c>
      <c r="T63" s="57" t="s">
        <v>79</v>
      </c>
      <c r="U63" s="62">
        <v>2005</v>
      </c>
      <c r="V63" s="62">
        <v>14</v>
      </c>
      <c r="W63" s="62">
        <v>20</v>
      </c>
      <c r="X63" s="62">
        <v>6</v>
      </c>
      <c r="Y63" s="62">
        <v>1</v>
      </c>
      <c r="Z63" s="57" t="s">
        <v>80</v>
      </c>
      <c r="AA63" s="63">
        <v>1812.51776</v>
      </c>
    </row>
    <row r="64" spans="1:27" s="64" customFormat="1" ht="25.5">
      <c r="A64" s="56" t="s">
        <v>66</v>
      </c>
      <c r="B64" s="57" t="s">
        <v>67</v>
      </c>
      <c r="C64" s="57" t="s">
        <v>252</v>
      </c>
      <c r="D64" s="57" t="s">
        <v>278</v>
      </c>
      <c r="E64" s="58">
        <v>43476</v>
      </c>
      <c r="F64" s="56" t="s">
        <v>17</v>
      </c>
      <c r="G64" s="56" t="s">
        <v>21</v>
      </c>
      <c r="H64" s="57" t="s">
        <v>70</v>
      </c>
      <c r="I64" s="57" t="s">
        <v>133</v>
      </c>
      <c r="J64" s="57" t="s">
        <v>265</v>
      </c>
      <c r="K64" s="57" t="s">
        <v>279</v>
      </c>
      <c r="L64" s="59" t="s">
        <v>280</v>
      </c>
      <c r="M64" s="57" t="s">
        <v>281</v>
      </c>
      <c r="N64" s="56" t="s">
        <v>282</v>
      </c>
      <c r="O64" s="56" t="s">
        <v>76</v>
      </c>
      <c r="P64" s="60" t="s">
        <v>76</v>
      </c>
      <c r="Q64" s="59" t="s">
        <v>77</v>
      </c>
      <c r="R64" s="61" t="s">
        <v>4</v>
      </c>
      <c r="S64" s="61" t="s">
        <v>78</v>
      </c>
      <c r="T64" s="57" t="s">
        <v>79</v>
      </c>
      <c r="U64" s="62">
        <v>2005</v>
      </c>
      <c r="V64" s="62">
        <v>14</v>
      </c>
      <c r="W64" s="62">
        <v>20</v>
      </c>
      <c r="X64" s="62">
        <v>6</v>
      </c>
      <c r="Y64" s="62">
        <v>1</v>
      </c>
      <c r="Z64" s="57" t="s">
        <v>80</v>
      </c>
      <c r="AA64" s="63">
        <v>3919.7080700000001</v>
      </c>
    </row>
    <row r="65" spans="1:27" s="64" customFormat="1" ht="38.25">
      <c r="A65" s="56" t="s">
        <v>66</v>
      </c>
      <c r="B65" s="57" t="s">
        <v>67</v>
      </c>
      <c r="C65" s="57" t="s">
        <v>252</v>
      </c>
      <c r="D65" s="57" t="s">
        <v>283</v>
      </c>
      <c r="E65" s="58">
        <v>43476</v>
      </c>
      <c r="F65" s="56" t="s">
        <v>17</v>
      </c>
      <c r="G65" s="56" t="s">
        <v>21</v>
      </c>
      <c r="H65" s="57" t="s">
        <v>70</v>
      </c>
      <c r="I65" s="57" t="s">
        <v>133</v>
      </c>
      <c r="J65" s="57" t="s">
        <v>265</v>
      </c>
      <c r="K65" s="57" t="s">
        <v>284</v>
      </c>
      <c r="L65" s="59" t="s">
        <v>285</v>
      </c>
      <c r="M65" s="57" t="s">
        <v>286</v>
      </c>
      <c r="N65" s="56" t="s">
        <v>76</v>
      </c>
      <c r="O65" s="56" t="s">
        <v>76</v>
      </c>
      <c r="P65" s="60" t="s">
        <v>76</v>
      </c>
      <c r="Q65" s="59" t="s">
        <v>93</v>
      </c>
      <c r="R65" s="61" t="s">
        <v>6</v>
      </c>
      <c r="S65" s="61" t="s">
        <v>94</v>
      </c>
      <c r="T65" s="57" t="s">
        <v>79</v>
      </c>
      <c r="U65" s="62">
        <v>2005</v>
      </c>
      <c r="V65" s="62">
        <v>14</v>
      </c>
      <c r="W65" s="62">
        <v>15</v>
      </c>
      <c r="X65" s="62">
        <v>1</v>
      </c>
      <c r="Y65" s="62">
        <v>1</v>
      </c>
      <c r="Z65" s="57" t="s">
        <v>80</v>
      </c>
      <c r="AA65" s="63">
        <v>1231.8800000000001</v>
      </c>
    </row>
    <row r="66" spans="1:27" s="64" customFormat="1" ht="38.25">
      <c r="A66" s="56" t="s">
        <v>66</v>
      </c>
      <c r="B66" s="57" t="s">
        <v>67</v>
      </c>
      <c r="C66" s="57" t="s">
        <v>252</v>
      </c>
      <c r="D66" s="57" t="s">
        <v>287</v>
      </c>
      <c r="E66" s="58">
        <v>43476</v>
      </c>
      <c r="F66" s="56" t="s">
        <v>17</v>
      </c>
      <c r="G66" s="56" t="s">
        <v>21</v>
      </c>
      <c r="H66" s="57" t="s">
        <v>70</v>
      </c>
      <c r="I66" s="57" t="s">
        <v>133</v>
      </c>
      <c r="J66" s="57" t="s">
        <v>265</v>
      </c>
      <c r="K66" s="57" t="s">
        <v>284</v>
      </c>
      <c r="L66" s="59" t="s">
        <v>285</v>
      </c>
      <c r="M66" s="57" t="s">
        <v>286</v>
      </c>
      <c r="N66" s="56" t="s">
        <v>76</v>
      </c>
      <c r="O66" s="56" t="s">
        <v>76</v>
      </c>
      <c r="P66" s="60" t="s">
        <v>76</v>
      </c>
      <c r="Q66" s="59" t="s">
        <v>93</v>
      </c>
      <c r="R66" s="61" t="s">
        <v>6</v>
      </c>
      <c r="S66" s="61" t="s">
        <v>94</v>
      </c>
      <c r="T66" s="57" t="s">
        <v>79</v>
      </c>
      <c r="U66" s="62">
        <v>2005</v>
      </c>
      <c r="V66" s="62">
        <v>14</v>
      </c>
      <c r="W66" s="62">
        <v>15</v>
      </c>
      <c r="X66" s="62">
        <v>1</v>
      </c>
      <c r="Y66" s="62">
        <v>1</v>
      </c>
      <c r="Z66" s="57" t="s">
        <v>80</v>
      </c>
      <c r="AA66" s="63">
        <v>1231.8800000000001</v>
      </c>
    </row>
    <row r="67" spans="1:27" customFormat="1" ht="25.5">
      <c r="A67" s="17" t="s">
        <v>66</v>
      </c>
      <c r="B67" s="2" t="s">
        <v>67</v>
      </c>
      <c r="C67" s="2" t="s">
        <v>252</v>
      </c>
      <c r="D67" s="2" t="s">
        <v>288</v>
      </c>
      <c r="E67" s="3">
        <v>43476</v>
      </c>
      <c r="F67" s="17" t="s">
        <v>17</v>
      </c>
      <c r="G67" s="17" t="s">
        <v>19</v>
      </c>
      <c r="H67" s="2" t="s">
        <v>70</v>
      </c>
      <c r="I67" s="2" t="s">
        <v>110</v>
      </c>
      <c r="J67" s="2" t="s">
        <v>289</v>
      </c>
      <c r="K67" s="2" t="s">
        <v>290</v>
      </c>
      <c r="L67" s="6" t="s">
        <v>291</v>
      </c>
      <c r="M67" s="2" t="s">
        <v>292</v>
      </c>
      <c r="N67" s="17" t="s">
        <v>293</v>
      </c>
      <c r="O67" s="17" t="s">
        <v>294</v>
      </c>
      <c r="P67" s="18" t="s">
        <v>295</v>
      </c>
      <c r="Q67" s="6" t="s">
        <v>77</v>
      </c>
      <c r="R67" s="4" t="s">
        <v>3</v>
      </c>
      <c r="S67" s="4" t="s">
        <v>148</v>
      </c>
      <c r="T67" s="2" t="s">
        <v>79</v>
      </c>
      <c r="U67" s="5">
        <v>2017</v>
      </c>
      <c r="V67" s="5">
        <v>2</v>
      </c>
      <c r="W67" s="5">
        <v>25</v>
      </c>
      <c r="X67" s="5">
        <v>23</v>
      </c>
      <c r="Y67" s="5">
        <v>1</v>
      </c>
      <c r="Z67" s="2" t="s">
        <v>80</v>
      </c>
      <c r="AA67" s="19">
        <v>9422.2240450000008</v>
      </c>
    </row>
    <row r="68" spans="1:27" customFormat="1" ht="25.5">
      <c r="A68" s="17" t="s">
        <v>66</v>
      </c>
      <c r="B68" s="2" t="s">
        <v>67</v>
      </c>
      <c r="C68" s="2" t="s">
        <v>252</v>
      </c>
      <c r="D68" s="2" t="s">
        <v>296</v>
      </c>
      <c r="E68" s="3">
        <v>43476</v>
      </c>
      <c r="F68" s="17" t="s">
        <v>17</v>
      </c>
      <c r="G68" s="17" t="s">
        <v>19</v>
      </c>
      <c r="H68" s="2" t="s">
        <v>70</v>
      </c>
      <c r="I68" s="2" t="s">
        <v>110</v>
      </c>
      <c r="J68" s="2" t="s">
        <v>289</v>
      </c>
      <c r="K68" s="2" t="s">
        <v>284</v>
      </c>
      <c r="L68" s="6" t="s">
        <v>297</v>
      </c>
      <c r="M68" s="2" t="s">
        <v>286</v>
      </c>
      <c r="N68" s="17" t="s">
        <v>298</v>
      </c>
      <c r="O68" s="17" t="s">
        <v>299</v>
      </c>
      <c r="P68" s="18" t="s">
        <v>300</v>
      </c>
      <c r="Q68" s="6" t="s">
        <v>77</v>
      </c>
      <c r="R68" s="4" t="s">
        <v>3</v>
      </c>
      <c r="S68" s="4" t="s">
        <v>148</v>
      </c>
      <c r="T68" s="2" t="s">
        <v>79</v>
      </c>
      <c r="U68" s="5">
        <v>2017</v>
      </c>
      <c r="V68" s="5">
        <v>2</v>
      </c>
      <c r="W68" s="5">
        <v>15</v>
      </c>
      <c r="X68" s="5">
        <v>13</v>
      </c>
      <c r="Y68" s="5">
        <v>1</v>
      </c>
      <c r="Z68" s="2" t="s">
        <v>80</v>
      </c>
      <c r="AA68" s="19">
        <v>2397.75</v>
      </c>
    </row>
    <row r="69" spans="1:27" s="64" customFormat="1" ht="38.25">
      <c r="A69" s="56" t="s">
        <v>66</v>
      </c>
      <c r="B69" s="57" t="s">
        <v>67</v>
      </c>
      <c r="C69" s="57" t="s">
        <v>252</v>
      </c>
      <c r="D69" s="57" t="s">
        <v>301</v>
      </c>
      <c r="E69" s="58">
        <v>43476</v>
      </c>
      <c r="F69" s="56" t="s">
        <v>17</v>
      </c>
      <c r="G69" s="56" t="s">
        <v>21</v>
      </c>
      <c r="H69" s="57" t="s">
        <v>70</v>
      </c>
      <c r="I69" s="57" t="s">
        <v>133</v>
      </c>
      <c r="J69" s="57" t="s">
        <v>265</v>
      </c>
      <c r="K69" s="57" t="s">
        <v>271</v>
      </c>
      <c r="L69" s="59" t="s">
        <v>272</v>
      </c>
      <c r="M69" s="57" t="s">
        <v>268</v>
      </c>
      <c r="N69" s="56" t="s">
        <v>269</v>
      </c>
      <c r="O69" s="56" t="s">
        <v>302</v>
      </c>
      <c r="P69" s="60" t="s">
        <v>303</v>
      </c>
      <c r="Q69" s="59" t="s">
        <v>93</v>
      </c>
      <c r="R69" s="61" t="s">
        <v>6</v>
      </c>
      <c r="S69" s="61" t="s">
        <v>94</v>
      </c>
      <c r="T69" s="57" t="s">
        <v>79</v>
      </c>
      <c r="U69" s="62">
        <v>2000</v>
      </c>
      <c r="V69" s="62">
        <v>19</v>
      </c>
      <c r="W69" s="62">
        <v>20</v>
      </c>
      <c r="X69" s="62">
        <v>1</v>
      </c>
      <c r="Y69" s="62">
        <v>1</v>
      </c>
      <c r="Z69" s="57" t="s">
        <v>80</v>
      </c>
      <c r="AA69" s="63">
        <v>1582.1129599999999</v>
      </c>
    </row>
    <row r="70" spans="1:27" s="64" customFormat="1" ht="38.25">
      <c r="A70" s="56" t="s">
        <v>66</v>
      </c>
      <c r="B70" s="57" t="s">
        <v>67</v>
      </c>
      <c r="C70" s="57" t="s">
        <v>252</v>
      </c>
      <c r="D70" s="57" t="s">
        <v>304</v>
      </c>
      <c r="E70" s="58">
        <v>43476</v>
      </c>
      <c r="F70" s="56" t="s">
        <v>17</v>
      </c>
      <c r="G70" s="56" t="s">
        <v>20</v>
      </c>
      <c r="H70" s="57" t="s">
        <v>70</v>
      </c>
      <c r="I70" s="57" t="s">
        <v>305</v>
      </c>
      <c r="J70" s="57" t="s">
        <v>306</v>
      </c>
      <c r="K70" s="57" t="s">
        <v>307</v>
      </c>
      <c r="L70" s="59" t="s">
        <v>308</v>
      </c>
      <c r="M70" s="57" t="s">
        <v>309</v>
      </c>
      <c r="N70" s="56" t="s">
        <v>310</v>
      </c>
      <c r="O70" s="56" t="s">
        <v>76</v>
      </c>
      <c r="P70" s="60" t="s">
        <v>76</v>
      </c>
      <c r="Q70" s="59" t="s">
        <v>93</v>
      </c>
      <c r="R70" s="61" t="s">
        <v>6</v>
      </c>
      <c r="S70" s="61" t="s">
        <v>94</v>
      </c>
      <c r="T70" s="57" t="s">
        <v>79</v>
      </c>
      <c r="U70" s="62">
        <v>2005</v>
      </c>
      <c r="V70" s="62">
        <v>14</v>
      </c>
      <c r="W70" s="62">
        <v>15</v>
      </c>
      <c r="X70" s="62">
        <v>1</v>
      </c>
      <c r="Y70" s="62">
        <v>1</v>
      </c>
      <c r="Z70" s="57" t="s">
        <v>80</v>
      </c>
      <c r="AA70" s="63">
        <v>4049.7936549999999</v>
      </c>
    </row>
    <row r="71" spans="1:27" s="64" customFormat="1" ht="25.5">
      <c r="A71" s="56" t="s">
        <v>66</v>
      </c>
      <c r="B71" s="57" t="s">
        <v>67</v>
      </c>
      <c r="C71" s="57" t="s">
        <v>252</v>
      </c>
      <c r="D71" s="57" t="s">
        <v>311</v>
      </c>
      <c r="E71" s="58">
        <v>43476</v>
      </c>
      <c r="F71" s="56" t="s">
        <v>10</v>
      </c>
      <c r="G71" s="56" t="s">
        <v>13</v>
      </c>
      <c r="H71" s="57" t="s">
        <v>70</v>
      </c>
      <c r="I71" s="57" t="s">
        <v>71</v>
      </c>
      <c r="J71" s="57" t="s">
        <v>120</v>
      </c>
      <c r="K71" s="57" t="s">
        <v>121</v>
      </c>
      <c r="L71" s="59" t="s">
        <v>312</v>
      </c>
      <c r="M71" s="57" t="s">
        <v>123</v>
      </c>
      <c r="N71" s="56" t="s">
        <v>313</v>
      </c>
      <c r="O71" s="56" t="s">
        <v>76</v>
      </c>
      <c r="P71" s="60" t="s">
        <v>76</v>
      </c>
      <c r="Q71" s="59" t="s">
        <v>77</v>
      </c>
      <c r="R71" s="61" t="s">
        <v>4</v>
      </c>
      <c r="S71" s="61" t="s">
        <v>78</v>
      </c>
      <c r="T71" s="57" t="s">
        <v>79</v>
      </c>
      <c r="U71" s="62">
        <v>2005</v>
      </c>
      <c r="V71" s="62">
        <v>14</v>
      </c>
      <c r="W71" s="62">
        <v>20</v>
      </c>
      <c r="X71" s="62">
        <v>6</v>
      </c>
      <c r="Y71" s="62">
        <v>1</v>
      </c>
      <c r="Z71" s="57" t="s">
        <v>80</v>
      </c>
      <c r="AA71" s="63">
        <v>1602.7798399999999</v>
      </c>
    </row>
    <row r="72" spans="1:27" s="64" customFormat="1" ht="25.5">
      <c r="A72" s="56" t="s">
        <v>66</v>
      </c>
      <c r="B72" s="57" t="s">
        <v>67</v>
      </c>
      <c r="C72" s="57" t="s">
        <v>252</v>
      </c>
      <c r="D72" s="57" t="s">
        <v>314</v>
      </c>
      <c r="E72" s="58">
        <v>43476</v>
      </c>
      <c r="F72" s="56" t="s">
        <v>17</v>
      </c>
      <c r="G72" s="56" t="s">
        <v>18</v>
      </c>
      <c r="H72" s="57" t="s">
        <v>70</v>
      </c>
      <c r="I72" s="57" t="s">
        <v>315</v>
      </c>
      <c r="J72" s="57" t="s">
        <v>316</v>
      </c>
      <c r="K72" s="57" t="s">
        <v>317</v>
      </c>
      <c r="L72" s="59" t="s">
        <v>318</v>
      </c>
      <c r="M72" s="57" t="s">
        <v>319</v>
      </c>
      <c r="N72" s="56" t="s">
        <v>320</v>
      </c>
      <c r="O72" s="56" t="s">
        <v>321</v>
      </c>
      <c r="P72" s="60" t="s">
        <v>76</v>
      </c>
      <c r="Q72" s="59" t="s">
        <v>77</v>
      </c>
      <c r="R72" s="61" t="s">
        <v>4</v>
      </c>
      <c r="S72" s="61" t="s">
        <v>78</v>
      </c>
      <c r="T72" s="57" t="s">
        <v>79</v>
      </c>
      <c r="U72" s="62">
        <v>2005</v>
      </c>
      <c r="V72" s="62">
        <v>14</v>
      </c>
      <c r="W72" s="62">
        <v>20</v>
      </c>
      <c r="X72" s="62">
        <v>6</v>
      </c>
      <c r="Y72" s="62">
        <v>1</v>
      </c>
      <c r="Z72" s="57" t="s">
        <v>80</v>
      </c>
      <c r="AA72" s="63">
        <v>672.6</v>
      </c>
    </row>
    <row r="73" spans="1:27" customFormat="1" ht="25.5">
      <c r="A73" s="17" t="s">
        <v>66</v>
      </c>
      <c r="B73" s="2" t="s">
        <v>67</v>
      </c>
      <c r="C73" s="2" t="s">
        <v>252</v>
      </c>
      <c r="D73" s="2" t="s">
        <v>322</v>
      </c>
      <c r="E73" s="3">
        <v>43476</v>
      </c>
      <c r="F73" s="17" t="s">
        <v>10</v>
      </c>
      <c r="G73" s="17" t="s">
        <v>11</v>
      </c>
      <c r="H73" s="2" t="s">
        <v>70</v>
      </c>
      <c r="I73" s="2" t="s">
        <v>71</v>
      </c>
      <c r="J73" s="2" t="s">
        <v>197</v>
      </c>
      <c r="K73" s="2" t="s">
        <v>323</v>
      </c>
      <c r="L73" s="6" t="s">
        <v>324</v>
      </c>
      <c r="M73" s="2" t="s">
        <v>200</v>
      </c>
      <c r="N73" s="17" t="s">
        <v>76</v>
      </c>
      <c r="O73" s="17" t="s">
        <v>76</v>
      </c>
      <c r="P73" s="18" t="s">
        <v>76</v>
      </c>
      <c r="Q73" s="6" t="s">
        <v>77</v>
      </c>
      <c r="R73" s="4" t="s">
        <v>4</v>
      </c>
      <c r="S73" s="4" t="s">
        <v>78</v>
      </c>
      <c r="T73" s="2" t="s">
        <v>79</v>
      </c>
      <c r="U73" s="5">
        <v>2014</v>
      </c>
      <c r="V73" s="5">
        <v>5</v>
      </c>
      <c r="W73" s="5">
        <v>20</v>
      </c>
      <c r="X73" s="5">
        <v>15</v>
      </c>
      <c r="Y73" s="5">
        <v>6</v>
      </c>
      <c r="Z73" s="2" t="s">
        <v>80</v>
      </c>
      <c r="AA73" s="19">
        <v>788.69415000000004</v>
      </c>
    </row>
    <row r="74" spans="1:27" s="64" customFormat="1" ht="38.25">
      <c r="A74" s="56" t="s">
        <v>66</v>
      </c>
      <c r="B74" s="57" t="s">
        <v>325</v>
      </c>
      <c r="C74" s="57" t="s">
        <v>325</v>
      </c>
      <c r="D74" s="57" t="s">
        <v>326</v>
      </c>
      <c r="E74" s="58">
        <v>43476</v>
      </c>
      <c r="F74" s="56" t="s">
        <v>17</v>
      </c>
      <c r="G74" s="56" t="s">
        <v>22</v>
      </c>
      <c r="H74" s="57" t="s">
        <v>70</v>
      </c>
      <c r="I74" s="57" t="s">
        <v>133</v>
      </c>
      <c r="J74" s="57" t="s">
        <v>164</v>
      </c>
      <c r="K74" s="57" t="s">
        <v>327</v>
      </c>
      <c r="L74" s="59" t="s">
        <v>328</v>
      </c>
      <c r="M74" s="57" t="s">
        <v>329</v>
      </c>
      <c r="N74" s="56" t="s">
        <v>76</v>
      </c>
      <c r="O74" s="56" t="s">
        <v>76</v>
      </c>
      <c r="P74" s="60" t="s">
        <v>76</v>
      </c>
      <c r="Q74" s="59" t="s">
        <v>93</v>
      </c>
      <c r="R74" s="61" t="s">
        <v>6</v>
      </c>
      <c r="S74" s="61" t="s">
        <v>94</v>
      </c>
      <c r="T74" s="57" t="s">
        <v>79</v>
      </c>
      <c r="U74" s="62">
        <v>1995</v>
      </c>
      <c r="V74" s="62">
        <v>24</v>
      </c>
      <c r="W74" s="62">
        <v>20</v>
      </c>
      <c r="X74" s="62">
        <v>1</v>
      </c>
      <c r="Y74" s="62">
        <v>142</v>
      </c>
      <c r="Z74" s="57" t="s">
        <v>80</v>
      </c>
      <c r="AA74" s="63">
        <v>17781.527322800001</v>
      </c>
    </row>
    <row r="75" spans="1:27" customFormat="1" ht="38.25">
      <c r="A75" s="17" t="s">
        <v>66</v>
      </c>
      <c r="B75" s="2" t="s">
        <v>325</v>
      </c>
      <c r="C75" s="2" t="s">
        <v>325</v>
      </c>
      <c r="D75" s="2" t="s">
        <v>330</v>
      </c>
      <c r="E75" s="3">
        <v>43476</v>
      </c>
      <c r="F75" s="17" t="s">
        <v>10</v>
      </c>
      <c r="G75" s="17" t="s">
        <v>11</v>
      </c>
      <c r="H75" s="2" t="s">
        <v>70</v>
      </c>
      <c r="I75" s="2" t="s">
        <v>71</v>
      </c>
      <c r="J75" s="2" t="s">
        <v>197</v>
      </c>
      <c r="K75" s="2" t="s">
        <v>173</v>
      </c>
      <c r="L75" s="6" t="s">
        <v>331</v>
      </c>
      <c r="M75" s="2" t="s">
        <v>200</v>
      </c>
      <c r="N75" s="17" t="s">
        <v>76</v>
      </c>
      <c r="O75" s="17" t="s">
        <v>76</v>
      </c>
      <c r="P75" s="18" t="s">
        <v>76</v>
      </c>
      <c r="Q75" s="6" t="s">
        <v>77</v>
      </c>
      <c r="R75" s="4" t="s">
        <v>4</v>
      </c>
      <c r="S75" s="4" t="s">
        <v>78</v>
      </c>
      <c r="T75" s="2" t="s">
        <v>79</v>
      </c>
      <c r="U75" s="5">
        <v>2014</v>
      </c>
      <c r="V75" s="5">
        <v>5</v>
      </c>
      <c r="W75" s="5">
        <v>20</v>
      </c>
      <c r="X75" s="5">
        <v>15</v>
      </c>
      <c r="Y75" s="5">
        <v>430</v>
      </c>
      <c r="Z75" s="2" t="s">
        <v>80</v>
      </c>
      <c r="AA75" s="19">
        <v>54013.49325</v>
      </c>
    </row>
    <row r="76" spans="1:27" customFormat="1" ht="25.5">
      <c r="A76" s="17" t="s">
        <v>66</v>
      </c>
      <c r="B76" s="2" t="s">
        <v>325</v>
      </c>
      <c r="C76" s="2" t="s">
        <v>325</v>
      </c>
      <c r="D76" s="2" t="s">
        <v>332</v>
      </c>
      <c r="E76" s="3">
        <v>43476</v>
      </c>
      <c r="F76" s="17" t="s">
        <v>10</v>
      </c>
      <c r="G76" s="17" t="s">
        <v>11</v>
      </c>
      <c r="H76" s="2" t="s">
        <v>70</v>
      </c>
      <c r="I76" s="2" t="s">
        <v>71</v>
      </c>
      <c r="J76" s="2" t="s">
        <v>197</v>
      </c>
      <c r="K76" s="2" t="s">
        <v>323</v>
      </c>
      <c r="L76" s="6" t="s">
        <v>324</v>
      </c>
      <c r="M76" s="2" t="s">
        <v>200</v>
      </c>
      <c r="N76" s="17" t="s">
        <v>76</v>
      </c>
      <c r="O76" s="17" t="s">
        <v>76</v>
      </c>
      <c r="P76" s="18" t="s">
        <v>76</v>
      </c>
      <c r="Q76" s="6" t="s">
        <v>77</v>
      </c>
      <c r="R76" s="4" t="s">
        <v>4</v>
      </c>
      <c r="S76" s="4" t="s">
        <v>78</v>
      </c>
      <c r="T76" s="2" t="s">
        <v>79</v>
      </c>
      <c r="U76" s="5">
        <v>2014</v>
      </c>
      <c r="V76" s="5">
        <v>5</v>
      </c>
      <c r="W76" s="5">
        <v>20</v>
      </c>
      <c r="X76" s="5">
        <v>15</v>
      </c>
      <c r="Y76" s="5">
        <v>156</v>
      </c>
      <c r="Z76" s="2" t="s">
        <v>80</v>
      </c>
      <c r="AA76" s="19">
        <v>20506.047900000001</v>
      </c>
    </row>
    <row r="77" spans="1:27" customFormat="1" ht="38.25">
      <c r="A77" s="17" t="s">
        <v>66</v>
      </c>
      <c r="B77" s="2" t="s">
        <v>325</v>
      </c>
      <c r="C77" s="2" t="s">
        <v>325</v>
      </c>
      <c r="D77" s="2" t="s">
        <v>333</v>
      </c>
      <c r="E77" s="3">
        <v>43476</v>
      </c>
      <c r="F77" s="17" t="s">
        <v>10</v>
      </c>
      <c r="G77" s="17" t="s">
        <v>11</v>
      </c>
      <c r="H77" s="2" t="s">
        <v>70</v>
      </c>
      <c r="I77" s="2" t="s">
        <v>71</v>
      </c>
      <c r="J77" s="2" t="s">
        <v>197</v>
      </c>
      <c r="K77" s="2" t="s">
        <v>334</v>
      </c>
      <c r="L77" s="6" t="s">
        <v>335</v>
      </c>
      <c r="M77" s="2" t="s">
        <v>200</v>
      </c>
      <c r="N77" s="17" t="s">
        <v>76</v>
      </c>
      <c r="O77" s="17" t="s">
        <v>76</v>
      </c>
      <c r="P77" s="18" t="s">
        <v>76</v>
      </c>
      <c r="Q77" s="6" t="s">
        <v>77</v>
      </c>
      <c r="R77" s="4" t="s">
        <v>4</v>
      </c>
      <c r="S77" s="4" t="s">
        <v>78</v>
      </c>
      <c r="T77" s="2" t="s">
        <v>79</v>
      </c>
      <c r="U77" s="5">
        <v>2014</v>
      </c>
      <c r="V77" s="5">
        <v>5</v>
      </c>
      <c r="W77" s="5">
        <v>20</v>
      </c>
      <c r="X77" s="5">
        <v>15</v>
      </c>
      <c r="Y77" s="5">
        <v>25</v>
      </c>
      <c r="Z77" s="2" t="s">
        <v>80</v>
      </c>
      <c r="AA77" s="19">
        <v>1836.75125</v>
      </c>
    </row>
    <row r="78" spans="1:27" s="64" customFormat="1" ht="25.5">
      <c r="A78" s="56" t="s">
        <v>66</v>
      </c>
      <c r="B78" s="57" t="s">
        <v>325</v>
      </c>
      <c r="C78" s="57" t="s">
        <v>325</v>
      </c>
      <c r="D78" s="57" t="s">
        <v>336</v>
      </c>
      <c r="E78" s="58">
        <v>43478</v>
      </c>
      <c r="F78" s="56" t="s">
        <v>10</v>
      </c>
      <c r="G78" s="56" t="s">
        <v>11</v>
      </c>
      <c r="H78" s="57" t="s">
        <v>70</v>
      </c>
      <c r="I78" s="57" t="s">
        <v>71</v>
      </c>
      <c r="J78" s="57" t="s">
        <v>197</v>
      </c>
      <c r="K78" s="57" t="s">
        <v>83</v>
      </c>
      <c r="L78" s="59" t="s">
        <v>337</v>
      </c>
      <c r="M78" s="57" t="s">
        <v>200</v>
      </c>
      <c r="N78" s="56" t="s">
        <v>76</v>
      </c>
      <c r="O78" s="56" t="s">
        <v>76</v>
      </c>
      <c r="P78" s="60" t="s">
        <v>76</v>
      </c>
      <c r="Q78" s="59" t="s">
        <v>77</v>
      </c>
      <c r="R78" s="61" t="s">
        <v>4</v>
      </c>
      <c r="S78" s="61" t="s">
        <v>78</v>
      </c>
      <c r="T78" s="57" t="s">
        <v>79</v>
      </c>
      <c r="U78" s="62">
        <v>2010</v>
      </c>
      <c r="V78" s="62">
        <v>9</v>
      </c>
      <c r="W78" s="62">
        <v>15</v>
      </c>
      <c r="X78" s="62">
        <v>6</v>
      </c>
      <c r="Y78" s="62">
        <v>43</v>
      </c>
      <c r="Z78" s="57" t="s">
        <v>80</v>
      </c>
      <c r="AA78" s="63">
        <v>4759.1075600000004</v>
      </c>
    </row>
    <row r="79" spans="1:27" customFormat="1" ht="38.25">
      <c r="A79" s="17" t="s">
        <v>66</v>
      </c>
      <c r="B79" s="2" t="s">
        <v>325</v>
      </c>
      <c r="C79" s="2" t="s">
        <v>325</v>
      </c>
      <c r="D79" s="2" t="s">
        <v>338</v>
      </c>
      <c r="E79" s="3">
        <v>43478</v>
      </c>
      <c r="F79" s="17" t="s">
        <v>10</v>
      </c>
      <c r="G79" s="17" t="s">
        <v>11</v>
      </c>
      <c r="H79" s="2" t="s">
        <v>70</v>
      </c>
      <c r="I79" s="2" t="s">
        <v>71</v>
      </c>
      <c r="J79" s="2" t="s">
        <v>197</v>
      </c>
      <c r="K79" s="2" t="s">
        <v>339</v>
      </c>
      <c r="L79" s="6" t="s">
        <v>340</v>
      </c>
      <c r="M79" s="2" t="s">
        <v>200</v>
      </c>
      <c r="N79" s="17" t="s">
        <v>76</v>
      </c>
      <c r="O79" s="17" t="s">
        <v>76</v>
      </c>
      <c r="P79" s="18" t="s">
        <v>76</v>
      </c>
      <c r="Q79" s="6" t="s">
        <v>77</v>
      </c>
      <c r="R79" s="4" t="s">
        <v>4</v>
      </c>
      <c r="S79" s="4" t="s">
        <v>78</v>
      </c>
      <c r="T79" s="2" t="s">
        <v>79</v>
      </c>
      <c r="U79" s="5">
        <v>2014</v>
      </c>
      <c r="V79" s="5">
        <v>5</v>
      </c>
      <c r="W79" s="5">
        <v>20</v>
      </c>
      <c r="X79" s="5">
        <v>15</v>
      </c>
      <c r="Y79" s="5">
        <v>30</v>
      </c>
      <c r="Z79" s="2" t="s">
        <v>80</v>
      </c>
      <c r="AA79" s="19">
        <v>10631.313</v>
      </c>
    </row>
    <row r="80" spans="1:27" s="64" customFormat="1" ht="38.25">
      <c r="A80" s="56" t="s">
        <v>66</v>
      </c>
      <c r="B80" s="57" t="s">
        <v>325</v>
      </c>
      <c r="C80" s="57" t="s">
        <v>325</v>
      </c>
      <c r="D80" s="57" t="s">
        <v>341</v>
      </c>
      <c r="E80" s="58">
        <v>43484</v>
      </c>
      <c r="F80" s="56" t="s">
        <v>10</v>
      </c>
      <c r="G80" s="56" t="s">
        <v>13</v>
      </c>
      <c r="H80" s="57" t="s">
        <v>70</v>
      </c>
      <c r="I80" s="57" t="s">
        <v>71</v>
      </c>
      <c r="J80" s="57" t="s">
        <v>120</v>
      </c>
      <c r="K80" s="57" t="s">
        <v>342</v>
      </c>
      <c r="L80" s="59" t="s">
        <v>343</v>
      </c>
      <c r="M80" s="57">
        <v>0</v>
      </c>
      <c r="N80" s="56" t="s">
        <v>344</v>
      </c>
      <c r="O80" s="56" t="s">
        <v>76</v>
      </c>
      <c r="P80" s="60" t="s">
        <v>76</v>
      </c>
      <c r="Q80" s="59" t="s">
        <v>93</v>
      </c>
      <c r="R80" s="61" t="s">
        <v>4</v>
      </c>
      <c r="S80" s="61" t="s">
        <v>94</v>
      </c>
      <c r="T80" s="57" t="s">
        <v>79</v>
      </c>
      <c r="U80" s="62">
        <v>1957</v>
      </c>
      <c r="V80" s="62">
        <v>62</v>
      </c>
      <c r="W80" s="62">
        <v>30</v>
      </c>
      <c r="X80" s="62">
        <v>5</v>
      </c>
      <c r="Y80" s="62">
        <v>420.9</v>
      </c>
      <c r="Z80" s="57" t="s">
        <v>345</v>
      </c>
      <c r="AA80" s="63">
        <v>4731.4421249999996</v>
      </c>
    </row>
    <row r="81" spans="1:27" s="64" customFormat="1" ht="38.25">
      <c r="A81" s="56" t="s">
        <v>66</v>
      </c>
      <c r="B81" s="57" t="s">
        <v>325</v>
      </c>
      <c r="C81" s="57" t="s">
        <v>325</v>
      </c>
      <c r="D81" s="57" t="s">
        <v>346</v>
      </c>
      <c r="E81" s="58">
        <v>43484</v>
      </c>
      <c r="F81" s="56" t="s">
        <v>10</v>
      </c>
      <c r="G81" s="56" t="s">
        <v>14</v>
      </c>
      <c r="H81" s="57" t="s">
        <v>70</v>
      </c>
      <c r="I81" s="57" t="s">
        <v>347</v>
      </c>
      <c r="J81" s="57" t="s">
        <v>348</v>
      </c>
      <c r="K81" s="57" t="s">
        <v>349</v>
      </c>
      <c r="L81" s="59" t="s">
        <v>350</v>
      </c>
      <c r="M81" s="57" t="s">
        <v>351</v>
      </c>
      <c r="N81" s="56" t="s">
        <v>344</v>
      </c>
      <c r="O81" s="56" t="s">
        <v>76</v>
      </c>
      <c r="P81" s="60" t="s">
        <v>76</v>
      </c>
      <c r="Q81" s="59" t="s">
        <v>93</v>
      </c>
      <c r="R81" s="61" t="s">
        <v>4</v>
      </c>
      <c r="S81" s="61" t="s">
        <v>94</v>
      </c>
      <c r="T81" s="57" t="s">
        <v>79</v>
      </c>
      <c r="U81" s="62">
        <v>1957</v>
      </c>
      <c r="V81" s="62">
        <v>62</v>
      </c>
      <c r="W81" s="62">
        <v>30</v>
      </c>
      <c r="X81" s="62">
        <v>5</v>
      </c>
      <c r="Y81" s="62">
        <v>420.9</v>
      </c>
      <c r="Z81" s="57" t="s">
        <v>345</v>
      </c>
      <c r="AA81" s="63">
        <v>3061.5213749999998</v>
      </c>
    </row>
    <row r="82" spans="1:27" s="64" customFormat="1" ht="25.5">
      <c r="A82" s="56" t="s">
        <v>66</v>
      </c>
      <c r="B82" s="57" t="s">
        <v>325</v>
      </c>
      <c r="C82" s="57" t="s">
        <v>325</v>
      </c>
      <c r="D82" s="57" t="s">
        <v>352</v>
      </c>
      <c r="E82" s="58">
        <v>43484</v>
      </c>
      <c r="F82" s="56" t="s">
        <v>17</v>
      </c>
      <c r="G82" s="56" t="s">
        <v>24</v>
      </c>
      <c r="H82" s="57" t="s">
        <v>70</v>
      </c>
      <c r="I82" s="57" t="s">
        <v>99</v>
      </c>
      <c r="J82" s="57" t="s">
        <v>208</v>
      </c>
      <c r="K82" s="57" t="s">
        <v>353</v>
      </c>
      <c r="L82" s="59" t="s">
        <v>353</v>
      </c>
      <c r="M82" s="57" t="s">
        <v>354</v>
      </c>
      <c r="N82" s="56" t="s">
        <v>344</v>
      </c>
      <c r="O82" s="56" t="s">
        <v>76</v>
      </c>
      <c r="P82" s="60" t="s">
        <v>76</v>
      </c>
      <c r="Q82" s="59" t="s">
        <v>355</v>
      </c>
      <c r="R82" s="61" t="s">
        <v>4</v>
      </c>
      <c r="S82" s="61" t="s">
        <v>94</v>
      </c>
      <c r="T82" s="57" t="s">
        <v>79</v>
      </c>
      <c r="U82" s="62">
        <v>1957</v>
      </c>
      <c r="V82" s="62">
        <v>62</v>
      </c>
      <c r="W82" s="62">
        <v>40</v>
      </c>
      <c r="X82" s="62">
        <v>10</v>
      </c>
      <c r="Y82" s="62">
        <v>841.8</v>
      </c>
      <c r="Z82" s="57" t="s">
        <v>345</v>
      </c>
      <c r="AA82" s="63">
        <v>62924.55</v>
      </c>
    </row>
    <row r="83" spans="1:27" s="64" customFormat="1" ht="38.25">
      <c r="A83" s="56" t="s">
        <v>66</v>
      </c>
      <c r="B83" s="57" t="s">
        <v>325</v>
      </c>
      <c r="C83" s="57" t="s">
        <v>325</v>
      </c>
      <c r="D83" s="57" t="s">
        <v>356</v>
      </c>
      <c r="E83" s="58">
        <v>43484</v>
      </c>
      <c r="F83" s="56" t="s">
        <v>17</v>
      </c>
      <c r="G83" s="56" t="s">
        <v>19</v>
      </c>
      <c r="H83" s="57" t="s">
        <v>70</v>
      </c>
      <c r="I83" s="57" t="s">
        <v>110</v>
      </c>
      <c r="J83" s="57" t="s">
        <v>357</v>
      </c>
      <c r="K83" s="57" t="s">
        <v>358</v>
      </c>
      <c r="L83" s="59" t="s">
        <v>359</v>
      </c>
      <c r="M83" s="57" t="s">
        <v>360</v>
      </c>
      <c r="N83" s="56" t="s">
        <v>344</v>
      </c>
      <c r="O83" s="56" t="s">
        <v>76</v>
      </c>
      <c r="P83" s="60" t="s">
        <v>76</v>
      </c>
      <c r="Q83" s="59" t="s">
        <v>93</v>
      </c>
      <c r="R83" s="61" t="s">
        <v>5</v>
      </c>
      <c r="S83" s="61" t="s">
        <v>94</v>
      </c>
      <c r="T83" s="57" t="s">
        <v>79</v>
      </c>
      <c r="U83" s="62">
        <v>1957</v>
      </c>
      <c r="V83" s="62">
        <v>62</v>
      </c>
      <c r="W83" s="62">
        <v>45</v>
      </c>
      <c r="X83" s="62">
        <v>2</v>
      </c>
      <c r="Y83" s="62">
        <v>841.8</v>
      </c>
      <c r="Z83" s="57" t="s">
        <v>345</v>
      </c>
      <c r="AA83" s="63">
        <v>6895.7562239999997</v>
      </c>
    </row>
    <row r="84" spans="1:27" s="64" customFormat="1" ht="38.25">
      <c r="A84" s="56" t="s">
        <v>66</v>
      </c>
      <c r="B84" s="57" t="s">
        <v>325</v>
      </c>
      <c r="C84" s="57" t="s">
        <v>325</v>
      </c>
      <c r="D84" s="57" t="s">
        <v>361</v>
      </c>
      <c r="E84" s="58">
        <v>43481</v>
      </c>
      <c r="F84" s="56" t="s">
        <v>32</v>
      </c>
      <c r="G84" s="56" t="s">
        <v>362</v>
      </c>
      <c r="H84" s="57" t="s">
        <v>363</v>
      </c>
      <c r="I84" s="57" t="s">
        <v>363</v>
      </c>
      <c r="J84" s="57" t="s">
        <v>32</v>
      </c>
      <c r="K84" s="57" t="s">
        <v>362</v>
      </c>
      <c r="L84" s="59" t="s">
        <v>364</v>
      </c>
      <c r="M84" s="57">
        <v>0</v>
      </c>
      <c r="N84" s="56" t="s">
        <v>76</v>
      </c>
      <c r="O84" s="56" t="s">
        <v>76</v>
      </c>
      <c r="P84" s="60" t="s">
        <v>76</v>
      </c>
      <c r="Q84" s="59" t="s">
        <v>365</v>
      </c>
      <c r="R84" s="61" t="s">
        <v>4</v>
      </c>
      <c r="S84" s="61" t="s">
        <v>94</v>
      </c>
      <c r="T84" s="57" t="s">
        <v>79</v>
      </c>
      <c r="U84" s="62">
        <v>1957</v>
      </c>
      <c r="V84" s="62">
        <v>62</v>
      </c>
      <c r="W84" s="62">
        <v>20</v>
      </c>
      <c r="X84" s="62">
        <v>5</v>
      </c>
      <c r="Y84" s="62">
        <v>2300</v>
      </c>
      <c r="Z84" s="57" t="s">
        <v>366</v>
      </c>
      <c r="AA84" s="63">
        <v>76705</v>
      </c>
    </row>
    <row r="85" spans="1:27" s="64" customFormat="1" ht="38.25">
      <c r="A85" s="56" t="s">
        <v>66</v>
      </c>
      <c r="B85" s="57" t="s">
        <v>325</v>
      </c>
      <c r="C85" s="57" t="s">
        <v>325</v>
      </c>
      <c r="D85" s="57" t="s">
        <v>367</v>
      </c>
      <c r="E85" s="58">
        <v>43481</v>
      </c>
      <c r="F85" s="56" t="s">
        <v>32</v>
      </c>
      <c r="G85" s="56" t="s">
        <v>362</v>
      </c>
      <c r="H85" s="57" t="s">
        <v>363</v>
      </c>
      <c r="I85" s="57" t="s">
        <v>363</v>
      </c>
      <c r="J85" s="57" t="s">
        <v>32</v>
      </c>
      <c r="K85" s="57" t="s">
        <v>362</v>
      </c>
      <c r="L85" s="59" t="s">
        <v>364</v>
      </c>
      <c r="M85" s="57">
        <v>0</v>
      </c>
      <c r="N85" s="56" t="s">
        <v>76</v>
      </c>
      <c r="O85" s="56" t="s">
        <v>76</v>
      </c>
      <c r="P85" s="60" t="s">
        <v>76</v>
      </c>
      <c r="Q85" s="59" t="s">
        <v>368</v>
      </c>
      <c r="R85" s="61" t="s">
        <v>4</v>
      </c>
      <c r="S85" s="61" t="s">
        <v>94</v>
      </c>
      <c r="T85" s="57" t="s">
        <v>79</v>
      </c>
      <c r="U85" s="62">
        <v>1957</v>
      </c>
      <c r="V85" s="62">
        <v>62</v>
      </c>
      <c r="W85" s="62">
        <v>20</v>
      </c>
      <c r="X85" s="62">
        <v>5</v>
      </c>
      <c r="Y85" s="62">
        <v>55</v>
      </c>
      <c r="Z85" s="57" t="s">
        <v>366</v>
      </c>
      <c r="AA85" s="63">
        <v>1834.25</v>
      </c>
    </row>
    <row r="86" spans="1:27" s="64" customFormat="1" ht="51">
      <c r="A86" s="56" t="s">
        <v>66</v>
      </c>
      <c r="B86" s="57" t="s">
        <v>325</v>
      </c>
      <c r="C86" s="57" t="s">
        <v>325</v>
      </c>
      <c r="D86" s="57" t="s">
        <v>369</v>
      </c>
      <c r="E86" s="58">
        <v>43481</v>
      </c>
      <c r="F86" s="56" t="s">
        <v>34</v>
      </c>
      <c r="G86" s="56" t="s">
        <v>362</v>
      </c>
      <c r="H86" s="57" t="s">
        <v>363</v>
      </c>
      <c r="I86" s="57" t="s">
        <v>363</v>
      </c>
      <c r="J86" s="57" t="s">
        <v>34</v>
      </c>
      <c r="K86" s="57" t="s">
        <v>362</v>
      </c>
      <c r="L86" s="59" t="s">
        <v>370</v>
      </c>
      <c r="M86" s="57">
        <v>0</v>
      </c>
      <c r="N86" s="56" t="s">
        <v>76</v>
      </c>
      <c r="O86" s="56" t="s">
        <v>76</v>
      </c>
      <c r="P86" s="60" t="s">
        <v>76</v>
      </c>
      <c r="Q86" s="59" t="s">
        <v>371</v>
      </c>
      <c r="R86" s="61" t="s">
        <v>4</v>
      </c>
      <c r="S86" s="61" t="s">
        <v>94</v>
      </c>
      <c r="T86" s="57" t="s">
        <v>79</v>
      </c>
      <c r="U86" s="62">
        <v>1957</v>
      </c>
      <c r="V86" s="62">
        <v>62</v>
      </c>
      <c r="W86" s="62">
        <v>30</v>
      </c>
      <c r="X86" s="62">
        <v>5</v>
      </c>
      <c r="Y86" s="62">
        <v>75</v>
      </c>
      <c r="Z86" s="57" t="s">
        <v>366</v>
      </c>
      <c r="AA86" s="63">
        <v>3622.5</v>
      </c>
    </row>
    <row r="87" spans="1:27" s="64" customFormat="1" ht="51">
      <c r="A87" s="56" t="s">
        <v>66</v>
      </c>
      <c r="B87" s="57" t="s">
        <v>325</v>
      </c>
      <c r="C87" s="57" t="s">
        <v>325</v>
      </c>
      <c r="D87" s="57" t="s">
        <v>372</v>
      </c>
      <c r="E87" s="58">
        <v>43481</v>
      </c>
      <c r="F87" s="56" t="s">
        <v>34</v>
      </c>
      <c r="G87" s="56" t="s">
        <v>362</v>
      </c>
      <c r="H87" s="57" t="s">
        <v>363</v>
      </c>
      <c r="I87" s="57" t="s">
        <v>363</v>
      </c>
      <c r="J87" s="57" t="s">
        <v>34</v>
      </c>
      <c r="K87" s="57" t="s">
        <v>362</v>
      </c>
      <c r="L87" s="59" t="s">
        <v>370</v>
      </c>
      <c r="M87" s="57">
        <v>0</v>
      </c>
      <c r="N87" s="56" t="s">
        <v>76</v>
      </c>
      <c r="O87" s="56" t="s">
        <v>76</v>
      </c>
      <c r="P87" s="60" t="s">
        <v>76</v>
      </c>
      <c r="Q87" s="59" t="s">
        <v>373</v>
      </c>
      <c r="R87" s="61" t="s">
        <v>4</v>
      </c>
      <c r="S87" s="61" t="s">
        <v>94</v>
      </c>
      <c r="T87" s="57" t="s">
        <v>79</v>
      </c>
      <c r="U87" s="62">
        <v>1957</v>
      </c>
      <c r="V87" s="62">
        <v>62</v>
      </c>
      <c r="W87" s="62">
        <v>30</v>
      </c>
      <c r="X87" s="62">
        <v>5</v>
      </c>
      <c r="Y87" s="62">
        <v>1600</v>
      </c>
      <c r="Z87" s="57" t="s">
        <v>366</v>
      </c>
      <c r="AA87" s="63">
        <v>77280</v>
      </c>
    </row>
    <row r="88" spans="1:27" s="64" customFormat="1" ht="38.25">
      <c r="A88" s="56" t="s">
        <v>66</v>
      </c>
      <c r="B88" s="57" t="s">
        <v>325</v>
      </c>
      <c r="C88" s="57" t="s">
        <v>325</v>
      </c>
      <c r="D88" s="57" t="s">
        <v>374</v>
      </c>
      <c r="E88" s="58">
        <v>43481</v>
      </c>
      <c r="F88" s="56" t="s">
        <v>29</v>
      </c>
      <c r="G88" s="56" t="s">
        <v>31</v>
      </c>
      <c r="H88" s="57" t="s">
        <v>363</v>
      </c>
      <c r="I88" s="57" t="s">
        <v>363</v>
      </c>
      <c r="J88" s="57" t="s">
        <v>29</v>
      </c>
      <c r="K88" s="57" t="s">
        <v>31</v>
      </c>
      <c r="L88" s="59" t="s">
        <v>375</v>
      </c>
      <c r="M88" s="57">
        <v>0</v>
      </c>
      <c r="N88" s="56" t="s">
        <v>76</v>
      </c>
      <c r="O88" s="56" t="s">
        <v>76</v>
      </c>
      <c r="P88" s="60" t="s">
        <v>76</v>
      </c>
      <c r="Q88" s="59" t="s">
        <v>376</v>
      </c>
      <c r="R88" s="61" t="s">
        <v>4</v>
      </c>
      <c r="S88" s="61" t="s">
        <v>94</v>
      </c>
      <c r="T88" s="57" t="s">
        <v>79</v>
      </c>
      <c r="U88" s="62">
        <v>1957</v>
      </c>
      <c r="V88" s="62">
        <v>62</v>
      </c>
      <c r="W88" s="62">
        <v>30</v>
      </c>
      <c r="X88" s="62">
        <v>8</v>
      </c>
      <c r="Y88" s="62">
        <v>1</v>
      </c>
      <c r="Z88" s="57" t="s">
        <v>366</v>
      </c>
      <c r="AA88" s="63">
        <v>86.8</v>
      </c>
    </row>
    <row r="89" spans="1:27" s="64" customFormat="1" ht="51">
      <c r="A89" s="56" t="s">
        <v>66</v>
      </c>
      <c r="B89" s="57" t="s">
        <v>325</v>
      </c>
      <c r="C89" s="57" t="s">
        <v>325</v>
      </c>
      <c r="D89" s="57" t="s">
        <v>377</v>
      </c>
      <c r="E89" s="58">
        <v>43481</v>
      </c>
      <c r="F89" s="56" t="s">
        <v>29</v>
      </c>
      <c r="G89" s="56" t="s">
        <v>31</v>
      </c>
      <c r="H89" s="57" t="s">
        <v>363</v>
      </c>
      <c r="I89" s="57" t="s">
        <v>363</v>
      </c>
      <c r="J89" s="57" t="s">
        <v>29</v>
      </c>
      <c r="K89" s="57" t="s">
        <v>31</v>
      </c>
      <c r="L89" s="59" t="s">
        <v>375</v>
      </c>
      <c r="M89" s="57">
        <v>0</v>
      </c>
      <c r="N89" s="56" t="s">
        <v>76</v>
      </c>
      <c r="O89" s="56" t="s">
        <v>76</v>
      </c>
      <c r="P89" s="60" t="s">
        <v>76</v>
      </c>
      <c r="Q89" s="59" t="s">
        <v>378</v>
      </c>
      <c r="R89" s="61" t="s">
        <v>4</v>
      </c>
      <c r="S89" s="61" t="s">
        <v>94</v>
      </c>
      <c r="T89" s="57" t="s">
        <v>79</v>
      </c>
      <c r="U89" s="62">
        <v>1957</v>
      </c>
      <c r="V89" s="62">
        <v>62</v>
      </c>
      <c r="W89" s="62">
        <v>30</v>
      </c>
      <c r="X89" s="62">
        <v>5</v>
      </c>
      <c r="Y89" s="62">
        <v>4</v>
      </c>
      <c r="Z89" s="57" t="s">
        <v>366</v>
      </c>
      <c r="AA89" s="63">
        <v>322</v>
      </c>
    </row>
    <row r="90" spans="1:27" s="64" customFormat="1" ht="38.25">
      <c r="A90" s="56" t="s">
        <v>66</v>
      </c>
      <c r="B90" s="57" t="s">
        <v>325</v>
      </c>
      <c r="C90" s="57" t="s">
        <v>325</v>
      </c>
      <c r="D90" s="57" t="s">
        <v>379</v>
      </c>
      <c r="E90" s="58">
        <v>43481</v>
      </c>
      <c r="F90" s="56" t="s">
        <v>29</v>
      </c>
      <c r="G90" s="56" t="s">
        <v>31</v>
      </c>
      <c r="H90" s="57" t="s">
        <v>363</v>
      </c>
      <c r="I90" s="57" t="s">
        <v>363</v>
      </c>
      <c r="J90" s="57" t="s">
        <v>29</v>
      </c>
      <c r="K90" s="57" t="s">
        <v>31</v>
      </c>
      <c r="L90" s="59" t="s">
        <v>380</v>
      </c>
      <c r="M90" s="57">
        <v>0</v>
      </c>
      <c r="N90" s="56" t="s">
        <v>76</v>
      </c>
      <c r="O90" s="56" t="s">
        <v>76</v>
      </c>
      <c r="P90" s="60" t="s">
        <v>76</v>
      </c>
      <c r="Q90" s="59" t="s">
        <v>381</v>
      </c>
      <c r="R90" s="61" t="s">
        <v>4</v>
      </c>
      <c r="S90" s="61" t="s">
        <v>94</v>
      </c>
      <c r="T90" s="57" t="s">
        <v>79</v>
      </c>
      <c r="U90" s="62">
        <v>1957</v>
      </c>
      <c r="V90" s="62">
        <v>62</v>
      </c>
      <c r="W90" s="62">
        <v>20</v>
      </c>
      <c r="X90" s="62">
        <v>10</v>
      </c>
      <c r="Y90" s="62">
        <v>100</v>
      </c>
      <c r="Z90" s="57" t="s">
        <v>366</v>
      </c>
      <c r="AA90" s="63">
        <v>97500</v>
      </c>
    </row>
    <row r="91" spans="1:27" s="64" customFormat="1" ht="38.25">
      <c r="A91" s="56" t="s">
        <v>66</v>
      </c>
      <c r="B91" s="57" t="s">
        <v>325</v>
      </c>
      <c r="C91" s="57" t="s">
        <v>325</v>
      </c>
      <c r="D91" s="57" t="s">
        <v>382</v>
      </c>
      <c r="E91" s="58">
        <v>43481</v>
      </c>
      <c r="F91" s="56" t="s">
        <v>32</v>
      </c>
      <c r="G91" s="56" t="s">
        <v>362</v>
      </c>
      <c r="H91" s="57" t="s">
        <v>363</v>
      </c>
      <c r="I91" s="57" t="s">
        <v>363</v>
      </c>
      <c r="J91" s="57" t="s">
        <v>32</v>
      </c>
      <c r="K91" s="57" t="s">
        <v>362</v>
      </c>
      <c r="L91" s="59" t="s">
        <v>364</v>
      </c>
      <c r="M91" s="57">
        <v>0</v>
      </c>
      <c r="N91" s="56" t="s">
        <v>76</v>
      </c>
      <c r="O91" s="56" t="s">
        <v>76</v>
      </c>
      <c r="P91" s="60" t="s">
        <v>76</v>
      </c>
      <c r="Q91" s="59" t="s">
        <v>383</v>
      </c>
      <c r="R91" s="61" t="s">
        <v>4</v>
      </c>
      <c r="S91" s="61" t="s">
        <v>94</v>
      </c>
      <c r="T91" s="57" t="s">
        <v>79</v>
      </c>
      <c r="U91" s="62">
        <v>1957</v>
      </c>
      <c r="V91" s="62">
        <v>62</v>
      </c>
      <c r="W91" s="62">
        <v>20</v>
      </c>
      <c r="X91" s="62">
        <v>10</v>
      </c>
      <c r="Y91" s="62">
        <v>8</v>
      </c>
      <c r="Z91" s="57" t="s">
        <v>366</v>
      </c>
      <c r="AA91" s="63">
        <v>301.60000000000002</v>
      </c>
    </row>
    <row r="92" spans="1:27" s="64" customFormat="1" ht="51">
      <c r="A92" s="56" t="s">
        <v>66</v>
      </c>
      <c r="B92" s="57" t="s">
        <v>325</v>
      </c>
      <c r="C92" s="57" t="s">
        <v>325</v>
      </c>
      <c r="D92" s="57" t="s">
        <v>384</v>
      </c>
      <c r="E92" s="58">
        <v>43481</v>
      </c>
      <c r="F92" s="56" t="s">
        <v>29</v>
      </c>
      <c r="G92" s="56" t="s">
        <v>30</v>
      </c>
      <c r="H92" s="57" t="s">
        <v>363</v>
      </c>
      <c r="I92" s="57" t="s">
        <v>363</v>
      </c>
      <c r="J92" s="57" t="s">
        <v>29</v>
      </c>
      <c r="K92" s="57" t="s">
        <v>30</v>
      </c>
      <c r="L92" s="59" t="s">
        <v>385</v>
      </c>
      <c r="M92" s="57">
        <v>0</v>
      </c>
      <c r="N92" s="56" t="s">
        <v>76</v>
      </c>
      <c r="O92" s="56" t="s">
        <v>76</v>
      </c>
      <c r="P92" s="60" t="s">
        <v>76</v>
      </c>
      <c r="Q92" s="59" t="s">
        <v>386</v>
      </c>
      <c r="R92" s="61" t="s">
        <v>4</v>
      </c>
      <c r="S92" s="61" t="s">
        <v>94</v>
      </c>
      <c r="T92" s="57" t="s">
        <v>79</v>
      </c>
      <c r="U92" s="62">
        <v>1957</v>
      </c>
      <c r="V92" s="62">
        <v>62</v>
      </c>
      <c r="W92" s="62">
        <v>50</v>
      </c>
      <c r="X92" s="62">
        <v>10</v>
      </c>
      <c r="Y92" s="62">
        <v>16</v>
      </c>
      <c r="Z92" s="57" t="s">
        <v>366</v>
      </c>
      <c r="AA92" s="63">
        <v>312</v>
      </c>
    </row>
    <row r="93" spans="1:27" s="64" customFormat="1" ht="38.25">
      <c r="A93" s="56" t="s">
        <v>66</v>
      </c>
      <c r="B93" s="57" t="s">
        <v>325</v>
      </c>
      <c r="C93" s="57" t="s">
        <v>325</v>
      </c>
      <c r="D93" s="57" t="s">
        <v>387</v>
      </c>
      <c r="E93" s="58">
        <v>43481</v>
      </c>
      <c r="F93" s="56" t="s">
        <v>32</v>
      </c>
      <c r="G93" s="56" t="s">
        <v>362</v>
      </c>
      <c r="H93" s="57" t="s">
        <v>363</v>
      </c>
      <c r="I93" s="57" t="s">
        <v>363</v>
      </c>
      <c r="J93" s="57" t="s">
        <v>32</v>
      </c>
      <c r="K93" s="57" t="s">
        <v>362</v>
      </c>
      <c r="L93" s="59" t="s">
        <v>364</v>
      </c>
      <c r="M93" s="57">
        <v>0</v>
      </c>
      <c r="N93" s="56" t="s">
        <v>76</v>
      </c>
      <c r="O93" s="56" t="s">
        <v>76</v>
      </c>
      <c r="P93" s="60" t="s">
        <v>76</v>
      </c>
      <c r="Q93" s="59" t="s">
        <v>388</v>
      </c>
      <c r="R93" s="61" t="s">
        <v>4</v>
      </c>
      <c r="S93" s="61" t="s">
        <v>94</v>
      </c>
      <c r="T93" s="57" t="s">
        <v>79</v>
      </c>
      <c r="U93" s="62">
        <v>1957</v>
      </c>
      <c r="V93" s="62">
        <v>62</v>
      </c>
      <c r="W93" s="62">
        <v>20</v>
      </c>
      <c r="X93" s="62">
        <v>10</v>
      </c>
      <c r="Y93" s="62">
        <v>50</v>
      </c>
      <c r="Z93" s="57" t="s">
        <v>366</v>
      </c>
      <c r="AA93" s="63">
        <v>1885</v>
      </c>
    </row>
    <row r="94" spans="1:27" s="64" customFormat="1" ht="38.25">
      <c r="A94" s="56" t="s">
        <v>66</v>
      </c>
      <c r="B94" s="57" t="s">
        <v>325</v>
      </c>
      <c r="C94" s="57" t="s">
        <v>325</v>
      </c>
      <c r="D94" s="57" t="s">
        <v>389</v>
      </c>
      <c r="E94" s="58">
        <v>43481</v>
      </c>
      <c r="F94" s="56" t="s">
        <v>32</v>
      </c>
      <c r="G94" s="56" t="s">
        <v>390</v>
      </c>
      <c r="H94" s="57" t="s">
        <v>363</v>
      </c>
      <c r="I94" s="57" t="s">
        <v>363</v>
      </c>
      <c r="J94" s="57" t="s">
        <v>32</v>
      </c>
      <c r="K94" s="57" t="s">
        <v>390</v>
      </c>
      <c r="L94" s="59" t="s">
        <v>391</v>
      </c>
      <c r="M94" s="57">
        <v>0</v>
      </c>
      <c r="N94" s="56" t="s">
        <v>76</v>
      </c>
      <c r="O94" s="56" t="s">
        <v>76</v>
      </c>
      <c r="P94" s="60" t="s">
        <v>76</v>
      </c>
      <c r="Q94" s="59" t="s">
        <v>392</v>
      </c>
      <c r="R94" s="61" t="s">
        <v>4</v>
      </c>
      <c r="S94" s="61" t="s">
        <v>94</v>
      </c>
      <c r="T94" s="57" t="s">
        <v>79</v>
      </c>
      <c r="U94" s="62">
        <v>1957</v>
      </c>
      <c r="V94" s="62">
        <v>62</v>
      </c>
      <c r="W94" s="62">
        <v>20</v>
      </c>
      <c r="X94" s="62">
        <v>8</v>
      </c>
      <c r="Y94" s="62">
        <v>1</v>
      </c>
      <c r="Z94" s="57" t="s">
        <v>366</v>
      </c>
      <c r="AA94" s="63">
        <v>35.96</v>
      </c>
    </row>
    <row r="95" spans="1:27" s="64" customFormat="1" ht="51">
      <c r="A95" s="56" t="s">
        <v>66</v>
      </c>
      <c r="B95" s="57" t="s">
        <v>325</v>
      </c>
      <c r="C95" s="57" t="s">
        <v>325</v>
      </c>
      <c r="D95" s="57" t="s">
        <v>393</v>
      </c>
      <c r="E95" s="58">
        <v>43481</v>
      </c>
      <c r="F95" s="56" t="s">
        <v>32</v>
      </c>
      <c r="G95" s="56" t="s">
        <v>390</v>
      </c>
      <c r="H95" s="57" t="s">
        <v>363</v>
      </c>
      <c r="I95" s="57" t="s">
        <v>363</v>
      </c>
      <c r="J95" s="57" t="s">
        <v>32</v>
      </c>
      <c r="K95" s="57" t="s">
        <v>390</v>
      </c>
      <c r="L95" s="59" t="s">
        <v>394</v>
      </c>
      <c r="M95" s="57">
        <v>0</v>
      </c>
      <c r="N95" s="56" t="s">
        <v>76</v>
      </c>
      <c r="O95" s="56" t="s">
        <v>76</v>
      </c>
      <c r="P95" s="60" t="s">
        <v>76</v>
      </c>
      <c r="Q95" s="59" t="s">
        <v>395</v>
      </c>
      <c r="R95" s="61" t="s">
        <v>4</v>
      </c>
      <c r="S95" s="61" t="s">
        <v>94</v>
      </c>
      <c r="T95" s="57" t="s">
        <v>79</v>
      </c>
      <c r="U95" s="62">
        <v>1957</v>
      </c>
      <c r="V95" s="62">
        <v>62</v>
      </c>
      <c r="W95" s="62">
        <v>60</v>
      </c>
      <c r="X95" s="62">
        <v>5</v>
      </c>
      <c r="Y95" s="62">
        <v>1</v>
      </c>
      <c r="Z95" s="57" t="s">
        <v>366</v>
      </c>
      <c r="AA95" s="63">
        <v>87.4</v>
      </c>
    </row>
    <row r="96" spans="1:27" s="64" customFormat="1" ht="25.5">
      <c r="A96" s="56" t="s">
        <v>66</v>
      </c>
      <c r="B96" s="57" t="s">
        <v>325</v>
      </c>
      <c r="C96" s="57" t="s">
        <v>325</v>
      </c>
      <c r="D96" s="57" t="s">
        <v>396</v>
      </c>
      <c r="E96" s="58">
        <v>43481</v>
      </c>
      <c r="F96" s="56" t="s">
        <v>32</v>
      </c>
      <c r="G96" s="56" t="s">
        <v>390</v>
      </c>
      <c r="H96" s="57" t="s">
        <v>363</v>
      </c>
      <c r="I96" s="57" t="s">
        <v>363</v>
      </c>
      <c r="J96" s="57" t="s">
        <v>32</v>
      </c>
      <c r="K96" s="57" t="s">
        <v>390</v>
      </c>
      <c r="L96" s="59" t="s">
        <v>397</v>
      </c>
      <c r="M96" s="57">
        <v>0</v>
      </c>
      <c r="N96" s="56" t="s">
        <v>76</v>
      </c>
      <c r="O96" s="56" t="s">
        <v>76</v>
      </c>
      <c r="P96" s="60" t="s">
        <v>76</v>
      </c>
      <c r="Q96" s="59" t="s">
        <v>77</v>
      </c>
      <c r="R96" s="61" t="s">
        <v>4</v>
      </c>
      <c r="S96" s="61" t="s">
        <v>94</v>
      </c>
      <c r="T96" s="57" t="s">
        <v>79</v>
      </c>
      <c r="U96" s="62">
        <v>1957</v>
      </c>
      <c r="V96" s="62">
        <v>62</v>
      </c>
      <c r="W96" s="62">
        <v>20</v>
      </c>
      <c r="X96" s="62">
        <v>10</v>
      </c>
      <c r="Y96" s="62">
        <v>1</v>
      </c>
      <c r="Z96" s="57" t="s">
        <v>366</v>
      </c>
      <c r="AA96" s="63">
        <v>37.700000000000003</v>
      </c>
    </row>
    <row r="97" spans="1:27" s="64" customFormat="1" ht="38.25">
      <c r="A97" s="56" t="s">
        <v>66</v>
      </c>
      <c r="B97" s="57" t="s">
        <v>325</v>
      </c>
      <c r="C97" s="57" t="s">
        <v>325</v>
      </c>
      <c r="D97" s="57" t="s">
        <v>398</v>
      </c>
      <c r="E97" s="58">
        <v>43481</v>
      </c>
      <c r="F97" s="56" t="s">
        <v>32</v>
      </c>
      <c r="G97" s="56" t="s">
        <v>362</v>
      </c>
      <c r="H97" s="57" t="s">
        <v>363</v>
      </c>
      <c r="I97" s="57" t="s">
        <v>363</v>
      </c>
      <c r="J97" s="57" t="s">
        <v>32</v>
      </c>
      <c r="K97" s="57" t="s">
        <v>362</v>
      </c>
      <c r="L97" s="59" t="s">
        <v>364</v>
      </c>
      <c r="M97" s="57">
        <v>0</v>
      </c>
      <c r="N97" s="56" t="s">
        <v>76</v>
      </c>
      <c r="O97" s="56" t="s">
        <v>76</v>
      </c>
      <c r="P97" s="60" t="s">
        <v>76</v>
      </c>
      <c r="Q97" s="59" t="s">
        <v>399</v>
      </c>
      <c r="R97" s="61" t="s">
        <v>4</v>
      </c>
      <c r="S97" s="61" t="s">
        <v>94</v>
      </c>
      <c r="T97" s="57" t="s">
        <v>79</v>
      </c>
      <c r="U97" s="62">
        <v>1957</v>
      </c>
      <c r="V97" s="62">
        <v>62</v>
      </c>
      <c r="W97" s="62">
        <v>20</v>
      </c>
      <c r="X97" s="62">
        <v>10</v>
      </c>
      <c r="Y97" s="62">
        <v>4</v>
      </c>
      <c r="Z97" s="57" t="s">
        <v>366</v>
      </c>
      <c r="AA97" s="63">
        <v>150.80000000000001</v>
      </c>
    </row>
    <row r="98" spans="1:27" s="64" customFormat="1" ht="51">
      <c r="A98" s="56" t="s">
        <v>66</v>
      </c>
      <c r="B98" s="57" t="s">
        <v>325</v>
      </c>
      <c r="C98" s="57" t="s">
        <v>325</v>
      </c>
      <c r="D98" s="57" t="s">
        <v>400</v>
      </c>
      <c r="E98" s="58">
        <v>43481</v>
      </c>
      <c r="F98" s="56" t="s">
        <v>34</v>
      </c>
      <c r="G98" s="56" t="s">
        <v>362</v>
      </c>
      <c r="H98" s="57" t="s">
        <v>363</v>
      </c>
      <c r="I98" s="57" t="s">
        <v>363</v>
      </c>
      <c r="J98" s="57" t="s">
        <v>34</v>
      </c>
      <c r="K98" s="57" t="s">
        <v>362</v>
      </c>
      <c r="L98" s="59" t="s">
        <v>370</v>
      </c>
      <c r="M98" s="57">
        <v>0</v>
      </c>
      <c r="N98" s="56" t="s">
        <v>76</v>
      </c>
      <c r="O98" s="56" t="s">
        <v>76</v>
      </c>
      <c r="P98" s="60" t="s">
        <v>76</v>
      </c>
      <c r="Q98" s="59" t="s">
        <v>401</v>
      </c>
      <c r="R98" s="61" t="s">
        <v>4</v>
      </c>
      <c r="S98" s="61" t="s">
        <v>94</v>
      </c>
      <c r="T98" s="57" t="s">
        <v>79</v>
      </c>
      <c r="U98" s="62">
        <v>1957</v>
      </c>
      <c r="V98" s="62">
        <v>62</v>
      </c>
      <c r="W98" s="62">
        <v>30</v>
      </c>
      <c r="X98" s="62">
        <v>5</v>
      </c>
      <c r="Y98" s="62">
        <v>4</v>
      </c>
      <c r="Z98" s="57" t="s">
        <v>366</v>
      </c>
      <c r="AA98" s="63">
        <v>193.2</v>
      </c>
    </row>
    <row r="99" spans="1:27" s="64" customFormat="1" ht="38.25">
      <c r="A99" s="56" t="s">
        <v>66</v>
      </c>
      <c r="B99" s="57" t="s">
        <v>325</v>
      </c>
      <c r="C99" s="57" t="s">
        <v>325</v>
      </c>
      <c r="D99" s="57" t="s">
        <v>402</v>
      </c>
      <c r="E99" s="58">
        <v>43481</v>
      </c>
      <c r="F99" s="56" t="s">
        <v>32</v>
      </c>
      <c r="G99" s="56" t="s">
        <v>362</v>
      </c>
      <c r="H99" s="57" t="s">
        <v>363</v>
      </c>
      <c r="I99" s="57" t="s">
        <v>363</v>
      </c>
      <c r="J99" s="57" t="s">
        <v>32</v>
      </c>
      <c r="K99" s="57" t="s">
        <v>362</v>
      </c>
      <c r="L99" s="59" t="s">
        <v>364</v>
      </c>
      <c r="M99" s="57">
        <v>0</v>
      </c>
      <c r="N99" s="56" t="s">
        <v>76</v>
      </c>
      <c r="O99" s="56" t="s">
        <v>76</v>
      </c>
      <c r="P99" s="60" t="s">
        <v>76</v>
      </c>
      <c r="Q99" s="59" t="s">
        <v>403</v>
      </c>
      <c r="R99" s="61" t="s">
        <v>4</v>
      </c>
      <c r="S99" s="61" t="s">
        <v>94</v>
      </c>
      <c r="T99" s="57" t="s">
        <v>79</v>
      </c>
      <c r="U99" s="62">
        <v>1957</v>
      </c>
      <c r="V99" s="62">
        <v>62</v>
      </c>
      <c r="W99" s="62">
        <v>20</v>
      </c>
      <c r="X99" s="62">
        <v>10</v>
      </c>
      <c r="Y99" s="62">
        <v>330</v>
      </c>
      <c r="Z99" s="57" t="s">
        <v>366</v>
      </c>
      <c r="AA99" s="63">
        <v>12441</v>
      </c>
    </row>
    <row r="100" spans="1:27" s="64" customFormat="1" ht="38.25">
      <c r="A100" s="56" t="s">
        <v>66</v>
      </c>
      <c r="B100" s="57" t="s">
        <v>325</v>
      </c>
      <c r="C100" s="57" t="s">
        <v>325</v>
      </c>
      <c r="D100" s="57" t="s">
        <v>404</v>
      </c>
      <c r="E100" s="58">
        <v>43481</v>
      </c>
      <c r="F100" s="56" t="s">
        <v>32</v>
      </c>
      <c r="G100" s="56" t="s">
        <v>362</v>
      </c>
      <c r="H100" s="57" t="s">
        <v>363</v>
      </c>
      <c r="I100" s="57" t="s">
        <v>363</v>
      </c>
      <c r="J100" s="57" t="s">
        <v>32</v>
      </c>
      <c r="K100" s="57" t="s">
        <v>362</v>
      </c>
      <c r="L100" s="59" t="s">
        <v>364</v>
      </c>
      <c r="M100" s="57">
        <v>0</v>
      </c>
      <c r="N100" s="56" t="s">
        <v>76</v>
      </c>
      <c r="O100" s="56" t="s">
        <v>76</v>
      </c>
      <c r="P100" s="60" t="s">
        <v>76</v>
      </c>
      <c r="Q100" s="59" t="s">
        <v>405</v>
      </c>
      <c r="R100" s="61" t="s">
        <v>4</v>
      </c>
      <c r="S100" s="61" t="s">
        <v>94</v>
      </c>
      <c r="T100" s="57" t="s">
        <v>79</v>
      </c>
      <c r="U100" s="62">
        <v>1957</v>
      </c>
      <c r="V100" s="62">
        <v>62</v>
      </c>
      <c r="W100" s="62">
        <v>20</v>
      </c>
      <c r="X100" s="62">
        <v>10</v>
      </c>
      <c r="Y100" s="62">
        <v>8</v>
      </c>
      <c r="Z100" s="57" t="s">
        <v>366</v>
      </c>
      <c r="AA100" s="63">
        <v>301.60000000000002</v>
      </c>
    </row>
    <row r="101" spans="1:27" s="64" customFormat="1" ht="38.25">
      <c r="A101" s="56" t="s">
        <v>66</v>
      </c>
      <c r="B101" s="57" t="s">
        <v>325</v>
      </c>
      <c r="C101" s="57" t="s">
        <v>325</v>
      </c>
      <c r="D101" s="57" t="s">
        <v>406</v>
      </c>
      <c r="E101" s="58">
        <v>43481</v>
      </c>
      <c r="F101" s="56" t="s">
        <v>34</v>
      </c>
      <c r="G101" s="56" t="s">
        <v>362</v>
      </c>
      <c r="H101" s="57" t="s">
        <v>363</v>
      </c>
      <c r="I101" s="57" t="s">
        <v>363</v>
      </c>
      <c r="J101" s="57" t="s">
        <v>34</v>
      </c>
      <c r="K101" s="57" t="s">
        <v>362</v>
      </c>
      <c r="L101" s="59" t="s">
        <v>370</v>
      </c>
      <c r="M101" s="57">
        <v>0</v>
      </c>
      <c r="N101" s="56" t="s">
        <v>76</v>
      </c>
      <c r="O101" s="56" t="s">
        <v>76</v>
      </c>
      <c r="P101" s="60" t="s">
        <v>76</v>
      </c>
      <c r="Q101" s="59" t="s">
        <v>407</v>
      </c>
      <c r="R101" s="61" t="s">
        <v>4</v>
      </c>
      <c r="S101" s="61" t="s">
        <v>94</v>
      </c>
      <c r="T101" s="57" t="s">
        <v>79</v>
      </c>
      <c r="U101" s="62">
        <v>1957</v>
      </c>
      <c r="V101" s="62">
        <v>62</v>
      </c>
      <c r="W101" s="62">
        <v>30</v>
      </c>
      <c r="X101" s="62">
        <v>8</v>
      </c>
      <c r="Y101" s="62">
        <v>350</v>
      </c>
      <c r="Z101" s="57" t="s">
        <v>366</v>
      </c>
      <c r="AA101" s="63">
        <v>18228</v>
      </c>
    </row>
    <row r="102" spans="1:27" s="64" customFormat="1" ht="38.25">
      <c r="A102" s="56" t="s">
        <v>66</v>
      </c>
      <c r="B102" s="57" t="s">
        <v>325</v>
      </c>
      <c r="C102" s="57" t="s">
        <v>325</v>
      </c>
      <c r="D102" s="57" t="s">
        <v>408</v>
      </c>
      <c r="E102" s="58">
        <v>43481</v>
      </c>
      <c r="F102" s="56" t="s">
        <v>29</v>
      </c>
      <c r="G102" s="56" t="s">
        <v>31</v>
      </c>
      <c r="H102" s="57" t="s">
        <v>363</v>
      </c>
      <c r="I102" s="57" t="s">
        <v>363</v>
      </c>
      <c r="J102" s="57" t="s">
        <v>29</v>
      </c>
      <c r="K102" s="57" t="s">
        <v>31</v>
      </c>
      <c r="L102" s="59" t="s">
        <v>409</v>
      </c>
      <c r="M102" s="57">
        <v>0</v>
      </c>
      <c r="N102" s="56" t="s">
        <v>76</v>
      </c>
      <c r="O102" s="56" t="s">
        <v>76</v>
      </c>
      <c r="P102" s="60" t="s">
        <v>76</v>
      </c>
      <c r="Q102" s="59" t="s">
        <v>410</v>
      </c>
      <c r="R102" s="61" t="s">
        <v>4</v>
      </c>
      <c r="S102" s="61" t="s">
        <v>94</v>
      </c>
      <c r="T102" s="57" t="s">
        <v>79</v>
      </c>
      <c r="U102" s="62">
        <v>1957</v>
      </c>
      <c r="V102" s="62">
        <v>62</v>
      </c>
      <c r="W102" s="62">
        <v>20</v>
      </c>
      <c r="X102" s="62">
        <v>10</v>
      </c>
      <c r="Y102" s="62">
        <v>50</v>
      </c>
      <c r="Z102" s="57" t="s">
        <v>366</v>
      </c>
      <c r="AA102" s="63">
        <v>7150</v>
      </c>
    </row>
    <row r="103" spans="1:27" s="64" customFormat="1" ht="38.25">
      <c r="A103" s="56" t="s">
        <v>66</v>
      </c>
      <c r="B103" s="57" t="s">
        <v>325</v>
      </c>
      <c r="C103" s="57" t="s">
        <v>325</v>
      </c>
      <c r="D103" s="57" t="s">
        <v>411</v>
      </c>
      <c r="E103" s="58">
        <v>43481</v>
      </c>
      <c r="F103" s="56" t="s">
        <v>29</v>
      </c>
      <c r="G103" s="56" t="s">
        <v>31</v>
      </c>
      <c r="H103" s="57" t="s">
        <v>363</v>
      </c>
      <c r="I103" s="57" t="s">
        <v>363</v>
      </c>
      <c r="J103" s="57" t="s">
        <v>29</v>
      </c>
      <c r="K103" s="57" t="s">
        <v>31</v>
      </c>
      <c r="L103" s="59" t="s">
        <v>380</v>
      </c>
      <c r="M103" s="57">
        <v>0</v>
      </c>
      <c r="N103" s="56" t="s">
        <v>76</v>
      </c>
      <c r="O103" s="56" t="s">
        <v>76</v>
      </c>
      <c r="P103" s="60" t="s">
        <v>76</v>
      </c>
      <c r="Q103" s="59" t="s">
        <v>412</v>
      </c>
      <c r="R103" s="61" t="s">
        <v>4</v>
      </c>
      <c r="S103" s="61" t="s">
        <v>94</v>
      </c>
      <c r="T103" s="57" t="s">
        <v>79</v>
      </c>
      <c r="U103" s="62">
        <v>1957</v>
      </c>
      <c r="V103" s="62">
        <v>62</v>
      </c>
      <c r="W103" s="62">
        <v>20</v>
      </c>
      <c r="X103" s="62">
        <v>10</v>
      </c>
      <c r="Y103" s="62">
        <v>1</v>
      </c>
      <c r="Z103" s="57" t="s">
        <v>366</v>
      </c>
      <c r="AA103" s="63">
        <v>975</v>
      </c>
    </row>
    <row r="104" spans="1:27" s="64" customFormat="1" ht="38.25">
      <c r="A104" s="56" t="s">
        <v>66</v>
      </c>
      <c r="B104" s="57" t="s">
        <v>325</v>
      </c>
      <c r="C104" s="57" t="s">
        <v>325</v>
      </c>
      <c r="D104" s="57" t="s">
        <v>413</v>
      </c>
      <c r="E104" s="58">
        <v>43481</v>
      </c>
      <c r="F104" s="56" t="s">
        <v>32</v>
      </c>
      <c r="G104" s="56" t="s">
        <v>414</v>
      </c>
      <c r="H104" s="57" t="s">
        <v>363</v>
      </c>
      <c r="I104" s="57" t="s">
        <v>363</v>
      </c>
      <c r="J104" s="57" t="s">
        <v>32</v>
      </c>
      <c r="K104" s="57" t="s">
        <v>414</v>
      </c>
      <c r="L104" s="59" t="s">
        <v>364</v>
      </c>
      <c r="M104" s="57">
        <v>0</v>
      </c>
      <c r="N104" s="56" t="s">
        <v>76</v>
      </c>
      <c r="O104" s="56" t="s">
        <v>76</v>
      </c>
      <c r="P104" s="60" t="s">
        <v>76</v>
      </c>
      <c r="Q104" s="59" t="s">
        <v>415</v>
      </c>
      <c r="R104" s="61" t="s">
        <v>4</v>
      </c>
      <c r="S104" s="61" t="s">
        <v>94</v>
      </c>
      <c r="T104" s="57" t="s">
        <v>79</v>
      </c>
      <c r="U104" s="62">
        <v>1957</v>
      </c>
      <c r="V104" s="62">
        <v>62</v>
      </c>
      <c r="W104" s="62">
        <v>20</v>
      </c>
      <c r="X104" s="62">
        <v>10</v>
      </c>
      <c r="Y104" s="62">
        <v>300</v>
      </c>
      <c r="Z104" s="57" t="s">
        <v>366</v>
      </c>
      <c r="AA104" s="63">
        <v>11310</v>
      </c>
    </row>
    <row r="105" spans="1:27" s="64" customFormat="1" ht="38.25">
      <c r="A105" s="56" t="s">
        <v>66</v>
      </c>
      <c r="B105" s="57" t="s">
        <v>325</v>
      </c>
      <c r="C105" s="57" t="s">
        <v>325</v>
      </c>
      <c r="D105" s="57" t="s">
        <v>416</v>
      </c>
      <c r="E105" s="58">
        <v>43481</v>
      </c>
      <c r="F105" s="56" t="s">
        <v>34</v>
      </c>
      <c r="G105" s="56" t="s">
        <v>414</v>
      </c>
      <c r="H105" s="57" t="s">
        <v>363</v>
      </c>
      <c r="I105" s="57" t="s">
        <v>363</v>
      </c>
      <c r="J105" s="57" t="s">
        <v>34</v>
      </c>
      <c r="K105" s="57" t="s">
        <v>414</v>
      </c>
      <c r="L105" s="59" t="s">
        <v>370</v>
      </c>
      <c r="M105" s="57">
        <v>0</v>
      </c>
      <c r="N105" s="56" t="s">
        <v>76</v>
      </c>
      <c r="O105" s="56" t="s">
        <v>76</v>
      </c>
      <c r="P105" s="60" t="s">
        <v>76</v>
      </c>
      <c r="Q105" s="59" t="s">
        <v>417</v>
      </c>
      <c r="R105" s="61" t="s">
        <v>4</v>
      </c>
      <c r="S105" s="61" t="s">
        <v>94</v>
      </c>
      <c r="T105" s="57" t="s">
        <v>79</v>
      </c>
      <c r="U105" s="62">
        <v>1957</v>
      </c>
      <c r="V105" s="62">
        <v>62</v>
      </c>
      <c r="W105" s="62">
        <v>30</v>
      </c>
      <c r="X105" s="62">
        <v>10</v>
      </c>
      <c r="Y105" s="62">
        <v>1600</v>
      </c>
      <c r="Z105" s="57" t="s">
        <v>366</v>
      </c>
      <c r="AA105" s="63">
        <v>87360</v>
      </c>
    </row>
    <row r="106" spans="1:27" customFormat="1" ht="38.25">
      <c r="A106" s="17" t="s">
        <v>66</v>
      </c>
      <c r="B106" s="2" t="s">
        <v>325</v>
      </c>
      <c r="C106" s="2" t="s">
        <v>325</v>
      </c>
      <c r="D106" s="2" t="s">
        <v>418</v>
      </c>
      <c r="E106" s="3">
        <v>43481</v>
      </c>
      <c r="F106" s="17" t="s">
        <v>29</v>
      </c>
      <c r="G106" s="17" t="s">
        <v>30</v>
      </c>
      <c r="H106" s="2" t="s">
        <v>363</v>
      </c>
      <c r="I106" s="2" t="s">
        <v>363</v>
      </c>
      <c r="J106" s="2" t="s">
        <v>29</v>
      </c>
      <c r="K106" s="2" t="s">
        <v>30</v>
      </c>
      <c r="L106" s="6" t="s">
        <v>419</v>
      </c>
      <c r="M106" s="2">
        <v>0</v>
      </c>
      <c r="N106" s="17" t="s">
        <v>76</v>
      </c>
      <c r="O106" s="17" t="s">
        <v>76</v>
      </c>
      <c r="P106" s="18" t="s">
        <v>76</v>
      </c>
      <c r="Q106" s="6" t="s">
        <v>420</v>
      </c>
      <c r="R106" s="4" t="s">
        <v>4</v>
      </c>
      <c r="S106" s="4" t="s">
        <v>94</v>
      </c>
      <c r="T106" s="2" t="s">
        <v>79</v>
      </c>
      <c r="U106" s="5">
        <v>1957</v>
      </c>
      <c r="V106" s="5">
        <v>62</v>
      </c>
      <c r="W106" s="5">
        <v>50</v>
      </c>
      <c r="X106" s="5">
        <v>25</v>
      </c>
      <c r="Y106" s="5">
        <v>2800</v>
      </c>
      <c r="Z106" s="2" t="s">
        <v>366</v>
      </c>
      <c r="AA106" s="19">
        <v>249900</v>
      </c>
    </row>
    <row r="107" spans="1:27" s="64" customFormat="1" ht="38.25">
      <c r="A107" s="56" t="s">
        <v>66</v>
      </c>
      <c r="B107" s="57" t="s">
        <v>325</v>
      </c>
      <c r="C107" s="57" t="s">
        <v>325</v>
      </c>
      <c r="D107" s="57" t="s">
        <v>421</v>
      </c>
      <c r="E107" s="58">
        <v>43481</v>
      </c>
      <c r="F107" s="56" t="s">
        <v>33</v>
      </c>
      <c r="G107" s="56" t="s">
        <v>422</v>
      </c>
      <c r="H107" s="57" t="s">
        <v>363</v>
      </c>
      <c r="I107" s="57" t="s">
        <v>363</v>
      </c>
      <c r="J107" s="57" t="s">
        <v>33</v>
      </c>
      <c r="K107" s="57" t="s">
        <v>422</v>
      </c>
      <c r="L107" s="59" t="s">
        <v>370</v>
      </c>
      <c r="M107" s="57">
        <v>0</v>
      </c>
      <c r="N107" s="56" t="s">
        <v>76</v>
      </c>
      <c r="O107" s="56" t="s">
        <v>76</v>
      </c>
      <c r="P107" s="60" t="s">
        <v>76</v>
      </c>
      <c r="Q107" s="59" t="s">
        <v>423</v>
      </c>
      <c r="R107" s="61" t="s">
        <v>4</v>
      </c>
      <c r="S107" s="61" t="s">
        <v>94</v>
      </c>
      <c r="T107" s="57" t="s">
        <v>79</v>
      </c>
      <c r="U107" s="62">
        <v>1957</v>
      </c>
      <c r="V107" s="62">
        <v>62</v>
      </c>
      <c r="W107" s="62">
        <v>5</v>
      </c>
      <c r="X107" s="62">
        <v>10</v>
      </c>
      <c r="Y107" s="62">
        <v>2800</v>
      </c>
      <c r="Z107" s="57" t="s">
        <v>366</v>
      </c>
      <c r="AA107" s="63">
        <v>18200</v>
      </c>
    </row>
    <row r="108" spans="1:27" s="64" customFormat="1" ht="38.25">
      <c r="A108" s="56" t="s">
        <v>66</v>
      </c>
      <c r="B108" s="57" t="s">
        <v>325</v>
      </c>
      <c r="C108" s="57" t="s">
        <v>325</v>
      </c>
      <c r="D108" s="57" t="s">
        <v>424</v>
      </c>
      <c r="E108" s="58">
        <v>43481</v>
      </c>
      <c r="F108" s="56" t="s">
        <v>425</v>
      </c>
      <c r="G108" s="56" t="s">
        <v>426</v>
      </c>
      <c r="H108" s="57" t="s">
        <v>363</v>
      </c>
      <c r="I108" s="57" t="s">
        <v>363</v>
      </c>
      <c r="J108" s="57" t="s">
        <v>425</v>
      </c>
      <c r="K108" s="57" t="s">
        <v>426</v>
      </c>
      <c r="L108" s="59" t="s">
        <v>427</v>
      </c>
      <c r="M108" s="57">
        <v>0</v>
      </c>
      <c r="N108" s="56" t="s">
        <v>76</v>
      </c>
      <c r="O108" s="56" t="s">
        <v>76</v>
      </c>
      <c r="P108" s="60" t="s">
        <v>76</v>
      </c>
      <c r="Q108" s="59" t="s">
        <v>428</v>
      </c>
      <c r="R108" s="61" t="s">
        <v>4</v>
      </c>
      <c r="S108" s="61" t="s">
        <v>94</v>
      </c>
      <c r="T108" s="57" t="s">
        <v>79</v>
      </c>
      <c r="U108" s="62">
        <v>1957</v>
      </c>
      <c r="V108" s="62">
        <v>62</v>
      </c>
      <c r="W108" s="62">
        <v>20</v>
      </c>
      <c r="X108" s="62">
        <v>10</v>
      </c>
      <c r="Y108" s="62">
        <v>1</v>
      </c>
      <c r="Z108" s="57" t="s">
        <v>366</v>
      </c>
      <c r="AA108" s="63">
        <v>6500</v>
      </c>
    </row>
    <row r="109" spans="1:27" s="64" customFormat="1" ht="51">
      <c r="A109" s="56" t="s">
        <v>66</v>
      </c>
      <c r="B109" s="57" t="s">
        <v>325</v>
      </c>
      <c r="C109" s="57" t="s">
        <v>325</v>
      </c>
      <c r="D109" s="57" t="s">
        <v>429</v>
      </c>
      <c r="E109" s="58">
        <v>43481</v>
      </c>
      <c r="F109" s="56" t="s">
        <v>32</v>
      </c>
      <c r="G109" s="56" t="s">
        <v>390</v>
      </c>
      <c r="H109" s="57" t="s">
        <v>363</v>
      </c>
      <c r="I109" s="57" t="s">
        <v>363</v>
      </c>
      <c r="J109" s="57" t="s">
        <v>32</v>
      </c>
      <c r="K109" s="57" t="s">
        <v>390</v>
      </c>
      <c r="L109" s="59" t="s">
        <v>394</v>
      </c>
      <c r="M109" s="57">
        <v>0</v>
      </c>
      <c r="N109" s="56" t="s">
        <v>76</v>
      </c>
      <c r="O109" s="56" t="s">
        <v>76</v>
      </c>
      <c r="P109" s="60" t="s">
        <v>76</v>
      </c>
      <c r="Q109" s="59" t="s">
        <v>430</v>
      </c>
      <c r="R109" s="61" t="s">
        <v>4</v>
      </c>
      <c r="S109" s="61" t="s">
        <v>94</v>
      </c>
      <c r="T109" s="57" t="s">
        <v>79</v>
      </c>
      <c r="U109" s="62">
        <v>1957</v>
      </c>
      <c r="V109" s="62">
        <v>62</v>
      </c>
      <c r="W109" s="62">
        <v>60</v>
      </c>
      <c r="X109" s="62">
        <v>10</v>
      </c>
      <c r="Y109" s="62">
        <v>1</v>
      </c>
      <c r="Z109" s="57" t="s">
        <v>366</v>
      </c>
      <c r="AA109" s="63">
        <v>98.8</v>
      </c>
    </row>
    <row r="110" spans="1:27" s="64" customFormat="1" ht="25.5">
      <c r="A110" s="56" t="s">
        <v>66</v>
      </c>
      <c r="B110" s="57" t="s">
        <v>325</v>
      </c>
      <c r="C110" s="57" t="s">
        <v>325</v>
      </c>
      <c r="D110" s="57" t="s">
        <v>431</v>
      </c>
      <c r="E110" s="58">
        <v>43481</v>
      </c>
      <c r="F110" s="56" t="s">
        <v>32</v>
      </c>
      <c r="G110" s="56" t="s">
        <v>390</v>
      </c>
      <c r="H110" s="57" t="s">
        <v>363</v>
      </c>
      <c r="I110" s="57" t="s">
        <v>363</v>
      </c>
      <c r="J110" s="57" t="s">
        <v>32</v>
      </c>
      <c r="K110" s="57" t="s">
        <v>390</v>
      </c>
      <c r="L110" s="59" t="s">
        <v>391</v>
      </c>
      <c r="M110" s="57">
        <v>0</v>
      </c>
      <c r="N110" s="56" t="s">
        <v>76</v>
      </c>
      <c r="O110" s="56" t="s">
        <v>76</v>
      </c>
      <c r="P110" s="60" t="s">
        <v>76</v>
      </c>
      <c r="Q110" s="59" t="s">
        <v>77</v>
      </c>
      <c r="R110" s="61" t="s">
        <v>4</v>
      </c>
      <c r="S110" s="61" t="s">
        <v>94</v>
      </c>
      <c r="T110" s="57" t="s">
        <v>79</v>
      </c>
      <c r="U110" s="62">
        <v>1957</v>
      </c>
      <c r="V110" s="62">
        <v>62</v>
      </c>
      <c r="W110" s="62">
        <v>20</v>
      </c>
      <c r="X110" s="62">
        <v>10</v>
      </c>
      <c r="Y110" s="62">
        <v>1</v>
      </c>
      <c r="Z110" s="57" t="s">
        <v>366</v>
      </c>
      <c r="AA110" s="63">
        <v>37.700000000000003</v>
      </c>
    </row>
    <row r="111" spans="1:27" s="64" customFormat="1" ht="38.25">
      <c r="A111" s="56" t="s">
        <v>66</v>
      </c>
      <c r="B111" s="57" t="s">
        <v>325</v>
      </c>
      <c r="C111" s="57" t="s">
        <v>325</v>
      </c>
      <c r="D111" s="57" t="s">
        <v>432</v>
      </c>
      <c r="E111" s="58">
        <v>43481</v>
      </c>
      <c r="F111" s="56" t="s">
        <v>32</v>
      </c>
      <c r="G111" s="56" t="s">
        <v>414</v>
      </c>
      <c r="H111" s="57" t="s">
        <v>363</v>
      </c>
      <c r="I111" s="57" t="s">
        <v>363</v>
      </c>
      <c r="J111" s="57" t="s">
        <v>32</v>
      </c>
      <c r="K111" s="57" t="s">
        <v>414</v>
      </c>
      <c r="L111" s="59" t="s">
        <v>364</v>
      </c>
      <c r="M111" s="57">
        <v>0</v>
      </c>
      <c r="N111" s="56" t="s">
        <v>76</v>
      </c>
      <c r="O111" s="56" t="s">
        <v>76</v>
      </c>
      <c r="P111" s="60" t="s">
        <v>76</v>
      </c>
      <c r="Q111" s="59" t="s">
        <v>433</v>
      </c>
      <c r="R111" s="61" t="s">
        <v>4</v>
      </c>
      <c r="S111" s="61" t="s">
        <v>94</v>
      </c>
      <c r="T111" s="57" t="s">
        <v>79</v>
      </c>
      <c r="U111" s="62">
        <v>1957</v>
      </c>
      <c r="V111" s="62">
        <v>62</v>
      </c>
      <c r="W111" s="62">
        <v>20</v>
      </c>
      <c r="X111" s="62">
        <v>10</v>
      </c>
      <c r="Y111" s="62">
        <v>75</v>
      </c>
      <c r="Z111" s="57" t="s">
        <v>366</v>
      </c>
      <c r="AA111" s="63">
        <v>2827.5</v>
      </c>
    </row>
    <row r="112" spans="1:27" s="64" customFormat="1" ht="51">
      <c r="A112" s="56" t="s">
        <v>66</v>
      </c>
      <c r="B112" s="57" t="s">
        <v>325</v>
      </c>
      <c r="C112" s="57" t="s">
        <v>325</v>
      </c>
      <c r="D112" s="57" t="s">
        <v>434</v>
      </c>
      <c r="E112" s="58">
        <v>43481</v>
      </c>
      <c r="F112" s="56" t="s">
        <v>29</v>
      </c>
      <c r="G112" s="56" t="s">
        <v>30</v>
      </c>
      <c r="H112" s="57" t="s">
        <v>363</v>
      </c>
      <c r="I112" s="57" t="s">
        <v>363</v>
      </c>
      <c r="J112" s="57" t="s">
        <v>29</v>
      </c>
      <c r="K112" s="57" t="s">
        <v>30</v>
      </c>
      <c r="L112" s="59" t="s">
        <v>419</v>
      </c>
      <c r="M112" s="57">
        <v>0</v>
      </c>
      <c r="N112" s="56" t="s">
        <v>76</v>
      </c>
      <c r="O112" s="56" t="s">
        <v>76</v>
      </c>
      <c r="P112" s="60" t="s">
        <v>76</v>
      </c>
      <c r="Q112" s="59" t="s">
        <v>435</v>
      </c>
      <c r="R112" s="61" t="s">
        <v>4</v>
      </c>
      <c r="S112" s="61" t="s">
        <v>94</v>
      </c>
      <c r="T112" s="57" t="s">
        <v>79</v>
      </c>
      <c r="U112" s="62">
        <v>1957</v>
      </c>
      <c r="V112" s="62">
        <v>62</v>
      </c>
      <c r="W112" s="62">
        <v>50</v>
      </c>
      <c r="X112" s="62">
        <v>10</v>
      </c>
      <c r="Y112" s="62">
        <v>30</v>
      </c>
      <c r="Z112" s="57" t="s">
        <v>366</v>
      </c>
      <c r="AA112" s="63">
        <v>1989</v>
      </c>
    </row>
    <row r="113" spans="1:27" s="64" customFormat="1" ht="51">
      <c r="A113" s="56" t="s">
        <v>66</v>
      </c>
      <c r="B113" s="57" t="s">
        <v>325</v>
      </c>
      <c r="C113" s="57" t="s">
        <v>325</v>
      </c>
      <c r="D113" s="57" t="s">
        <v>436</v>
      </c>
      <c r="E113" s="58">
        <v>43481</v>
      </c>
      <c r="F113" s="56" t="s">
        <v>34</v>
      </c>
      <c r="G113" s="56" t="s">
        <v>414</v>
      </c>
      <c r="H113" s="57" t="s">
        <v>363</v>
      </c>
      <c r="I113" s="57" t="s">
        <v>363</v>
      </c>
      <c r="J113" s="57" t="s">
        <v>34</v>
      </c>
      <c r="K113" s="57" t="s">
        <v>414</v>
      </c>
      <c r="L113" s="59" t="s">
        <v>370</v>
      </c>
      <c r="M113" s="57">
        <v>0</v>
      </c>
      <c r="N113" s="56" t="s">
        <v>76</v>
      </c>
      <c r="O113" s="56" t="s">
        <v>76</v>
      </c>
      <c r="P113" s="60" t="s">
        <v>76</v>
      </c>
      <c r="Q113" s="59" t="s">
        <v>437</v>
      </c>
      <c r="R113" s="61" t="s">
        <v>6</v>
      </c>
      <c r="S113" s="61" t="s">
        <v>78</v>
      </c>
      <c r="T113" s="57" t="s">
        <v>79</v>
      </c>
      <c r="U113" s="62">
        <v>1957</v>
      </c>
      <c r="V113" s="62">
        <v>62</v>
      </c>
      <c r="W113" s="62">
        <v>30</v>
      </c>
      <c r="X113" s="62">
        <v>1</v>
      </c>
      <c r="Y113" s="62">
        <v>20</v>
      </c>
      <c r="Z113" s="57" t="s">
        <v>366</v>
      </c>
      <c r="AA113" s="63">
        <v>966</v>
      </c>
    </row>
    <row r="114" spans="1:27" customFormat="1" ht="25.5">
      <c r="A114" s="17" t="s">
        <v>66</v>
      </c>
      <c r="B114" s="2" t="s">
        <v>325</v>
      </c>
      <c r="C114" s="2" t="s">
        <v>325</v>
      </c>
      <c r="D114" s="2" t="s">
        <v>438</v>
      </c>
      <c r="E114" s="3">
        <v>43481</v>
      </c>
      <c r="F114" s="17" t="s">
        <v>26</v>
      </c>
      <c r="G114" s="17" t="s">
        <v>439</v>
      </c>
      <c r="H114" s="2" t="s">
        <v>363</v>
      </c>
      <c r="I114" s="2" t="s">
        <v>363</v>
      </c>
      <c r="J114" s="2" t="s">
        <v>26</v>
      </c>
      <c r="K114" s="2" t="s">
        <v>439</v>
      </c>
      <c r="L114" s="6" t="s">
        <v>375</v>
      </c>
      <c r="M114" s="2">
        <v>0</v>
      </c>
      <c r="N114" s="17" t="s">
        <v>76</v>
      </c>
      <c r="O114" s="17" t="s">
        <v>76</v>
      </c>
      <c r="P114" s="18" t="s">
        <v>76</v>
      </c>
      <c r="Q114" s="6" t="s">
        <v>77</v>
      </c>
      <c r="R114" s="4" t="s">
        <v>4</v>
      </c>
      <c r="S114" s="4" t="s">
        <v>94</v>
      </c>
      <c r="T114" s="2" t="s">
        <v>79</v>
      </c>
      <c r="U114" s="5">
        <v>1957</v>
      </c>
      <c r="V114" s="5">
        <v>62</v>
      </c>
      <c r="W114" s="5">
        <v>30</v>
      </c>
      <c r="X114" s="5">
        <v>25</v>
      </c>
      <c r="Y114" s="5">
        <v>800</v>
      </c>
      <c r="Z114" s="2" t="s">
        <v>366</v>
      </c>
      <c r="AA114" s="19">
        <v>98000</v>
      </c>
    </row>
    <row r="115" spans="1:27" customFormat="1" ht="38.25">
      <c r="A115" s="17" t="s">
        <v>66</v>
      </c>
      <c r="B115" s="2" t="s">
        <v>325</v>
      </c>
      <c r="C115" s="2" t="s">
        <v>325</v>
      </c>
      <c r="D115" s="2" t="s">
        <v>440</v>
      </c>
      <c r="E115" s="3">
        <v>43481</v>
      </c>
      <c r="F115" s="17" t="s">
        <v>26</v>
      </c>
      <c r="G115" s="17" t="s">
        <v>28</v>
      </c>
      <c r="H115" s="2" t="s">
        <v>363</v>
      </c>
      <c r="I115" s="2" t="s">
        <v>363</v>
      </c>
      <c r="J115" s="2" t="s">
        <v>26</v>
      </c>
      <c r="K115" s="2" t="s">
        <v>28</v>
      </c>
      <c r="L115" s="6" t="s">
        <v>441</v>
      </c>
      <c r="M115" s="2">
        <v>0</v>
      </c>
      <c r="N115" s="17" t="s">
        <v>76</v>
      </c>
      <c r="O115" s="17" t="s">
        <v>76</v>
      </c>
      <c r="P115" s="18" t="s">
        <v>76</v>
      </c>
      <c r="Q115" s="6" t="s">
        <v>442</v>
      </c>
      <c r="R115" s="4" t="s">
        <v>4</v>
      </c>
      <c r="S115" s="4" t="s">
        <v>94</v>
      </c>
      <c r="T115" s="2" t="s">
        <v>79</v>
      </c>
      <c r="U115" s="5">
        <v>1957</v>
      </c>
      <c r="V115" s="5">
        <v>62</v>
      </c>
      <c r="W115" s="5">
        <v>50</v>
      </c>
      <c r="X115" s="5">
        <v>15</v>
      </c>
      <c r="Y115" s="5">
        <v>2400</v>
      </c>
      <c r="Z115" s="2" t="s">
        <v>366</v>
      </c>
      <c r="AA115" s="19">
        <v>87000</v>
      </c>
    </row>
    <row r="116" spans="1:27" customFormat="1" ht="38.25">
      <c r="A116" s="17" t="s">
        <v>66</v>
      </c>
      <c r="B116" s="2" t="s">
        <v>325</v>
      </c>
      <c r="C116" s="2" t="s">
        <v>325</v>
      </c>
      <c r="D116" s="2" t="s">
        <v>443</v>
      </c>
      <c r="E116" s="3">
        <v>43481</v>
      </c>
      <c r="F116" s="17" t="s">
        <v>26</v>
      </c>
      <c r="G116" s="17" t="s">
        <v>28</v>
      </c>
      <c r="H116" s="2" t="s">
        <v>363</v>
      </c>
      <c r="I116" s="2" t="s">
        <v>363</v>
      </c>
      <c r="J116" s="2" t="s">
        <v>26</v>
      </c>
      <c r="K116" s="2" t="s">
        <v>28</v>
      </c>
      <c r="L116" s="6" t="s">
        <v>419</v>
      </c>
      <c r="M116" s="2">
        <v>0</v>
      </c>
      <c r="N116" s="17" t="s">
        <v>76</v>
      </c>
      <c r="O116" s="17" t="s">
        <v>76</v>
      </c>
      <c r="P116" s="18" t="s">
        <v>76</v>
      </c>
      <c r="Q116" s="6" t="s">
        <v>444</v>
      </c>
      <c r="R116" s="4" t="s">
        <v>4</v>
      </c>
      <c r="S116" s="4" t="s">
        <v>94</v>
      </c>
      <c r="T116" s="2" t="s">
        <v>79</v>
      </c>
      <c r="U116" s="5">
        <v>1957</v>
      </c>
      <c r="V116" s="5">
        <v>62</v>
      </c>
      <c r="W116" s="5">
        <v>60</v>
      </c>
      <c r="X116" s="5">
        <v>25</v>
      </c>
      <c r="Y116" s="5">
        <v>500</v>
      </c>
      <c r="Z116" s="2" t="s">
        <v>366</v>
      </c>
      <c r="AA116" s="19">
        <v>137375</v>
      </c>
    </row>
    <row r="117" spans="1:27" customFormat="1" ht="38.25">
      <c r="A117" s="17" t="s">
        <v>66</v>
      </c>
      <c r="B117" s="2" t="s">
        <v>325</v>
      </c>
      <c r="C117" s="2" t="s">
        <v>325</v>
      </c>
      <c r="D117" s="2" t="s">
        <v>445</v>
      </c>
      <c r="E117" s="3">
        <v>43481</v>
      </c>
      <c r="F117" s="17" t="s">
        <v>8</v>
      </c>
      <c r="G117" s="17" t="s">
        <v>9</v>
      </c>
      <c r="H117" s="2" t="s">
        <v>363</v>
      </c>
      <c r="I117" s="2" t="s">
        <v>363</v>
      </c>
      <c r="J117" s="2" t="s">
        <v>8</v>
      </c>
      <c r="K117" s="2" t="s">
        <v>9</v>
      </c>
      <c r="L117" s="6" t="s">
        <v>380</v>
      </c>
      <c r="M117" s="2">
        <v>0</v>
      </c>
      <c r="N117" s="17" t="s">
        <v>76</v>
      </c>
      <c r="O117" s="17" t="s">
        <v>76</v>
      </c>
      <c r="P117" s="18" t="s">
        <v>76</v>
      </c>
      <c r="Q117" s="6" t="s">
        <v>446</v>
      </c>
      <c r="R117" s="4" t="s">
        <v>4</v>
      </c>
      <c r="S117" s="4" t="s">
        <v>94</v>
      </c>
      <c r="T117" s="2" t="s">
        <v>79</v>
      </c>
      <c r="U117" s="5">
        <v>1957</v>
      </c>
      <c r="V117" s="5">
        <v>62</v>
      </c>
      <c r="W117" s="5">
        <v>20</v>
      </c>
      <c r="X117" s="5">
        <v>25</v>
      </c>
      <c r="Y117" s="5">
        <v>3900</v>
      </c>
      <c r="Z117" s="2" t="s">
        <v>366</v>
      </c>
      <c r="AA117" s="19">
        <v>1706250</v>
      </c>
    </row>
    <row r="118" spans="1:27" customFormat="1" ht="25.5">
      <c r="A118" s="17" t="s">
        <v>66</v>
      </c>
      <c r="B118" s="2" t="s">
        <v>325</v>
      </c>
      <c r="C118" s="2" t="s">
        <v>325</v>
      </c>
      <c r="D118" s="2" t="s">
        <v>447</v>
      </c>
      <c r="E118" s="3">
        <v>43481</v>
      </c>
      <c r="F118" s="17" t="s">
        <v>35</v>
      </c>
      <c r="G118" s="17" t="s">
        <v>36</v>
      </c>
      <c r="H118" s="2" t="s">
        <v>363</v>
      </c>
      <c r="I118" s="2" t="s">
        <v>363</v>
      </c>
      <c r="J118" s="2" t="s">
        <v>35</v>
      </c>
      <c r="K118" s="2" t="s">
        <v>36</v>
      </c>
      <c r="L118" s="6" t="s">
        <v>448</v>
      </c>
      <c r="M118" s="2">
        <v>0</v>
      </c>
      <c r="N118" s="17" t="s">
        <v>76</v>
      </c>
      <c r="O118" s="17" t="s">
        <v>76</v>
      </c>
      <c r="P118" s="18" t="s">
        <v>76</v>
      </c>
      <c r="Q118" s="6" t="s">
        <v>77</v>
      </c>
      <c r="R118" s="4" t="s">
        <v>4</v>
      </c>
      <c r="S118" s="4" t="s">
        <v>94</v>
      </c>
      <c r="T118" s="2" t="s">
        <v>79</v>
      </c>
      <c r="U118" s="5">
        <v>1957</v>
      </c>
      <c r="V118" s="5">
        <v>62</v>
      </c>
      <c r="W118" s="5">
        <v>25</v>
      </c>
      <c r="X118" s="5">
        <v>25</v>
      </c>
      <c r="Y118" s="5">
        <v>250</v>
      </c>
      <c r="Z118" s="2" t="s">
        <v>366</v>
      </c>
      <c r="AA118" s="19">
        <v>13125</v>
      </c>
    </row>
    <row r="119" spans="1:27" customFormat="1" ht="38.25">
      <c r="A119" s="17" t="s">
        <v>66</v>
      </c>
      <c r="B119" s="2" t="s">
        <v>325</v>
      </c>
      <c r="C119" s="2" t="s">
        <v>325</v>
      </c>
      <c r="D119" s="2" t="s">
        <v>449</v>
      </c>
      <c r="E119" s="3">
        <v>43481</v>
      </c>
      <c r="F119" s="17" t="s">
        <v>26</v>
      </c>
      <c r="G119" s="17" t="s">
        <v>439</v>
      </c>
      <c r="H119" s="2" t="s">
        <v>363</v>
      </c>
      <c r="I119" s="2" t="s">
        <v>363</v>
      </c>
      <c r="J119" s="2" t="s">
        <v>26</v>
      </c>
      <c r="K119" s="2" t="s">
        <v>439</v>
      </c>
      <c r="L119" s="6" t="s">
        <v>375</v>
      </c>
      <c r="M119" s="2">
        <v>0</v>
      </c>
      <c r="N119" s="17" t="s">
        <v>76</v>
      </c>
      <c r="O119" s="17" t="s">
        <v>76</v>
      </c>
      <c r="P119" s="18" t="s">
        <v>76</v>
      </c>
      <c r="Q119" s="6" t="s">
        <v>450</v>
      </c>
      <c r="R119" s="4" t="s">
        <v>4</v>
      </c>
      <c r="S119" s="4" t="s">
        <v>94</v>
      </c>
      <c r="T119" s="2" t="s">
        <v>79</v>
      </c>
      <c r="U119" s="5">
        <v>1957</v>
      </c>
      <c r="V119" s="5">
        <v>62</v>
      </c>
      <c r="W119" s="5">
        <v>30</v>
      </c>
      <c r="X119" s="5">
        <v>20</v>
      </c>
      <c r="Y119" s="5">
        <v>12</v>
      </c>
      <c r="Z119" s="2" t="s">
        <v>366</v>
      </c>
      <c r="AA119" s="19">
        <v>1344</v>
      </c>
    </row>
    <row r="120" spans="1:27" customFormat="1" ht="38.25">
      <c r="A120" s="17" t="s">
        <v>66</v>
      </c>
      <c r="B120" s="2" t="s">
        <v>325</v>
      </c>
      <c r="C120" s="2" t="s">
        <v>325</v>
      </c>
      <c r="D120" s="2" t="s">
        <v>451</v>
      </c>
      <c r="E120" s="3">
        <v>43481</v>
      </c>
      <c r="F120" s="17" t="s">
        <v>26</v>
      </c>
      <c r="G120" s="17" t="s">
        <v>439</v>
      </c>
      <c r="H120" s="2" t="s">
        <v>363</v>
      </c>
      <c r="I120" s="2" t="s">
        <v>363</v>
      </c>
      <c r="J120" s="2" t="s">
        <v>26</v>
      </c>
      <c r="K120" s="2" t="s">
        <v>439</v>
      </c>
      <c r="L120" s="6" t="s">
        <v>380</v>
      </c>
      <c r="M120" s="2">
        <v>0</v>
      </c>
      <c r="N120" s="17" t="s">
        <v>76</v>
      </c>
      <c r="O120" s="17" t="s">
        <v>76</v>
      </c>
      <c r="P120" s="18" t="s">
        <v>76</v>
      </c>
      <c r="Q120" s="6" t="s">
        <v>452</v>
      </c>
      <c r="R120" s="4" t="s">
        <v>4</v>
      </c>
      <c r="S120" s="4" t="s">
        <v>94</v>
      </c>
      <c r="T120" s="2" t="s">
        <v>79</v>
      </c>
      <c r="U120" s="5">
        <v>1957</v>
      </c>
      <c r="V120" s="5">
        <v>62</v>
      </c>
      <c r="W120" s="5">
        <v>20</v>
      </c>
      <c r="X120" s="5">
        <v>20</v>
      </c>
      <c r="Y120" s="5">
        <v>11</v>
      </c>
      <c r="Z120" s="2" t="s">
        <v>366</v>
      </c>
      <c r="AA120" s="19">
        <v>4400</v>
      </c>
    </row>
    <row r="121" spans="1:27" customFormat="1" ht="25.5">
      <c r="A121" s="17" t="s">
        <v>66</v>
      </c>
      <c r="B121" s="2" t="s">
        <v>325</v>
      </c>
      <c r="C121" s="2" t="s">
        <v>325</v>
      </c>
      <c r="D121" s="2" t="s">
        <v>453</v>
      </c>
      <c r="E121" s="3">
        <v>43481</v>
      </c>
      <c r="F121" s="17" t="s">
        <v>35</v>
      </c>
      <c r="G121" s="17" t="s">
        <v>37</v>
      </c>
      <c r="H121" s="2" t="s">
        <v>363</v>
      </c>
      <c r="I121" s="2" t="s">
        <v>363</v>
      </c>
      <c r="J121" s="2" t="s">
        <v>35</v>
      </c>
      <c r="K121" s="2" t="s">
        <v>37</v>
      </c>
      <c r="L121" s="6" t="s">
        <v>370</v>
      </c>
      <c r="M121" s="2">
        <v>0</v>
      </c>
      <c r="N121" s="17" t="s">
        <v>76</v>
      </c>
      <c r="O121" s="17" t="s">
        <v>76</v>
      </c>
      <c r="P121" s="18" t="s">
        <v>76</v>
      </c>
      <c r="Q121" s="6" t="s">
        <v>77</v>
      </c>
      <c r="R121" s="4" t="s">
        <v>4</v>
      </c>
      <c r="S121" s="4" t="s">
        <v>94</v>
      </c>
      <c r="T121" s="2" t="s">
        <v>79</v>
      </c>
      <c r="U121" s="5">
        <v>1957</v>
      </c>
      <c r="V121" s="5">
        <v>62</v>
      </c>
      <c r="W121" s="5">
        <v>100</v>
      </c>
      <c r="X121" s="5">
        <v>25</v>
      </c>
      <c r="Y121" s="5">
        <v>200</v>
      </c>
      <c r="Z121" s="2" t="s">
        <v>366</v>
      </c>
      <c r="AA121" s="19">
        <v>350</v>
      </c>
    </row>
    <row r="122" spans="1:27" s="64" customFormat="1" ht="38.25">
      <c r="A122" s="56" t="s">
        <v>66</v>
      </c>
      <c r="B122" s="57" t="s">
        <v>325</v>
      </c>
      <c r="C122" s="57" t="s">
        <v>325</v>
      </c>
      <c r="D122" s="57" t="s">
        <v>454</v>
      </c>
      <c r="E122" s="58">
        <v>43481</v>
      </c>
      <c r="F122" s="56" t="s">
        <v>35</v>
      </c>
      <c r="G122" s="56" t="s">
        <v>455</v>
      </c>
      <c r="H122" s="57" t="s">
        <v>363</v>
      </c>
      <c r="I122" s="57" t="s">
        <v>363</v>
      </c>
      <c r="J122" s="57" t="s">
        <v>35</v>
      </c>
      <c r="K122" s="57" t="s">
        <v>455</v>
      </c>
      <c r="L122" s="59" t="s">
        <v>370</v>
      </c>
      <c r="M122" s="57">
        <v>0</v>
      </c>
      <c r="N122" s="56" t="s">
        <v>76</v>
      </c>
      <c r="O122" s="56" t="s">
        <v>76</v>
      </c>
      <c r="P122" s="60" t="s">
        <v>76</v>
      </c>
      <c r="Q122" s="59" t="s">
        <v>456</v>
      </c>
      <c r="R122" s="61" t="s">
        <v>4</v>
      </c>
      <c r="S122" s="61" t="s">
        <v>94</v>
      </c>
      <c r="T122" s="57" t="s">
        <v>79</v>
      </c>
      <c r="U122" s="62">
        <v>1957</v>
      </c>
      <c r="V122" s="62">
        <v>62</v>
      </c>
      <c r="W122" s="62">
        <v>60</v>
      </c>
      <c r="X122" s="62">
        <v>10</v>
      </c>
      <c r="Y122" s="62">
        <v>550</v>
      </c>
      <c r="Z122" s="57" t="s">
        <v>366</v>
      </c>
      <c r="AA122" s="63">
        <v>85800</v>
      </c>
    </row>
    <row r="123" spans="1:27" s="64" customFormat="1" ht="38.25">
      <c r="A123" s="56" t="s">
        <v>66</v>
      </c>
      <c r="B123" s="57" t="s">
        <v>325</v>
      </c>
      <c r="C123" s="57" t="s">
        <v>325</v>
      </c>
      <c r="D123" s="57" t="s">
        <v>457</v>
      </c>
      <c r="E123" s="58">
        <v>43486</v>
      </c>
      <c r="F123" s="56" t="s">
        <v>35</v>
      </c>
      <c r="G123" s="56" t="s">
        <v>458</v>
      </c>
      <c r="H123" s="57" t="s">
        <v>363</v>
      </c>
      <c r="I123" s="57" t="s">
        <v>363</v>
      </c>
      <c r="J123" s="57" t="s">
        <v>35</v>
      </c>
      <c r="K123" s="57" t="s">
        <v>458</v>
      </c>
      <c r="L123" s="59" t="s">
        <v>370</v>
      </c>
      <c r="M123" s="57">
        <v>0</v>
      </c>
      <c r="N123" s="56" t="s">
        <v>76</v>
      </c>
      <c r="O123" s="56" t="s">
        <v>76</v>
      </c>
      <c r="P123" s="60" t="s">
        <v>76</v>
      </c>
      <c r="Q123" s="59" t="s">
        <v>459</v>
      </c>
      <c r="R123" s="61" t="s">
        <v>4</v>
      </c>
      <c r="S123" s="61" t="s">
        <v>94</v>
      </c>
      <c r="T123" s="57" t="s">
        <v>79</v>
      </c>
      <c r="U123" s="62">
        <v>1957</v>
      </c>
      <c r="V123" s="62">
        <v>62</v>
      </c>
      <c r="W123" s="62">
        <v>0</v>
      </c>
      <c r="X123" s="62">
        <v>10</v>
      </c>
      <c r="Y123" s="62">
        <v>1</v>
      </c>
      <c r="Z123" s="57" t="s">
        <v>366</v>
      </c>
      <c r="AA123" s="63">
        <v>5000</v>
      </c>
    </row>
    <row r="124" spans="1:27">
      <c r="AA124" s="24">
        <f>SUBTOTAL(9,AA2:AA123)</f>
        <v>3150538.0016767997</v>
      </c>
    </row>
  </sheetData>
  <autoFilter ref="A1:AA123" xr:uid="{CFDA3F9E-ECBE-494C-A092-DF5E826DF23E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30577-217C-4898-9431-4A40B62CE6A3}">
  <dimension ref="A1:H25"/>
  <sheetViews>
    <sheetView zoomScale="150" zoomScaleNormal="150" workbookViewId="0">
      <selection activeCell="E22" sqref="E22"/>
    </sheetView>
  </sheetViews>
  <sheetFormatPr defaultColWidth="9" defaultRowHeight="12.75"/>
  <cols>
    <col min="1" max="1" width="33" bestFit="1" customWidth="1"/>
    <col min="2" max="2" width="6.85546875" style="7" customWidth="1"/>
    <col min="3" max="7" width="6.85546875" customWidth="1"/>
  </cols>
  <sheetData>
    <row r="1" spans="1:8">
      <c r="A1" s="29"/>
      <c r="B1" s="30"/>
      <c r="C1" s="29"/>
      <c r="D1" s="31" t="s">
        <v>3</v>
      </c>
      <c r="E1" s="31" t="s">
        <v>4</v>
      </c>
      <c r="F1" s="31" t="s">
        <v>5</v>
      </c>
      <c r="G1" s="31" t="s">
        <v>6</v>
      </c>
      <c r="H1" s="29"/>
    </row>
    <row r="2" spans="1:8">
      <c r="A2" s="32" t="s">
        <v>0</v>
      </c>
      <c r="B2" s="33" t="s">
        <v>460</v>
      </c>
      <c r="C2" s="29" t="s">
        <v>461</v>
      </c>
      <c r="D2" s="29">
        <v>1</v>
      </c>
      <c r="E2" s="29">
        <v>2</v>
      </c>
      <c r="F2" s="29">
        <v>3</v>
      </c>
      <c r="G2" s="29">
        <v>4</v>
      </c>
      <c r="H2" s="29" t="s">
        <v>462</v>
      </c>
    </row>
    <row r="3" spans="1:8">
      <c r="A3" s="8" t="s">
        <v>8</v>
      </c>
      <c r="B3" s="11">
        <v>1.95</v>
      </c>
      <c r="C3" s="10">
        <f t="shared" ref="C3:C14" si="0">B3*1</f>
        <v>1.95</v>
      </c>
      <c r="D3" s="10">
        <v>1.95</v>
      </c>
      <c r="E3" s="10">
        <f t="shared" ref="E3:E14" si="1">D3*2</f>
        <v>3.9</v>
      </c>
      <c r="F3" s="10">
        <f t="shared" ref="F3:F14" si="2">D3*3</f>
        <v>5.85</v>
      </c>
      <c r="G3" s="10">
        <f t="shared" ref="G3:G14" si="3">C3*4</f>
        <v>7.8</v>
      </c>
      <c r="H3" s="12">
        <f t="shared" ref="H3:H14" si="4">((D3+E3+F3+G3)/110)</f>
        <v>0.17727272727272728</v>
      </c>
    </row>
    <row r="4" spans="1:8">
      <c r="A4" s="8" t="s">
        <v>10</v>
      </c>
      <c r="B4" s="11">
        <v>1.9</v>
      </c>
      <c r="C4" s="10">
        <f t="shared" si="0"/>
        <v>1.9</v>
      </c>
      <c r="D4" s="10">
        <v>1.9</v>
      </c>
      <c r="E4" s="10">
        <f t="shared" si="1"/>
        <v>3.8</v>
      </c>
      <c r="F4" s="10">
        <f t="shared" si="2"/>
        <v>5.6999999999999993</v>
      </c>
      <c r="G4" s="10">
        <f t="shared" si="3"/>
        <v>7.6</v>
      </c>
      <c r="H4" s="12">
        <f t="shared" si="4"/>
        <v>0.17272727272727273</v>
      </c>
    </row>
    <row r="5" spans="1:8">
      <c r="A5" s="8" t="s">
        <v>17</v>
      </c>
      <c r="B5" s="11">
        <v>1.9</v>
      </c>
      <c r="C5" s="10">
        <f t="shared" si="0"/>
        <v>1.9</v>
      </c>
      <c r="D5" s="10">
        <v>1.9</v>
      </c>
      <c r="E5" s="10">
        <f t="shared" si="1"/>
        <v>3.8</v>
      </c>
      <c r="F5" s="10">
        <f t="shared" si="2"/>
        <v>5.6999999999999993</v>
      </c>
      <c r="G5" s="10">
        <f t="shared" si="3"/>
        <v>7.6</v>
      </c>
      <c r="H5" s="12">
        <f t="shared" si="4"/>
        <v>0.17272727272727273</v>
      </c>
    </row>
    <row r="6" spans="1:8">
      <c r="A6" s="8" t="s">
        <v>425</v>
      </c>
      <c r="B6" s="11">
        <v>1.8</v>
      </c>
      <c r="C6" s="10">
        <f t="shared" si="0"/>
        <v>1.8</v>
      </c>
      <c r="D6" s="10">
        <v>1.8</v>
      </c>
      <c r="E6" s="10">
        <f t="shared" si="1"/>
        <v>3.6</v>
      </c>
      <c r="F6" s="10">
        <f t="shared" si="2"/>
        <v>5.4</v>
      </c>
      <c r="G6" s="10">
        <f t="shared" si="3"/>
        <v>7.2</v>
      </c>
      <c r="H6" s="12">
        <f t="shared" si="4"/>
        <v>0.16363636363636364</v>
      </c>
    </row>
    <row r="7" spans="1:8">
      <c r="A7" s="8" t="s">
        <v>26</v>
      </c>
      <c r="B7" s="11">
        <v>1.4</v>
      </c>
      <c r="C7" s="10">
        <f t="shared" si="0"/>
        <v>1.4</v>
      </c>
      <c r="D7" s="10">
        <v>1.4</v>
      </c>
      <c r="E7" s="10">
        <f t="shared" si="1"/>
        <v>2.8</v>
      </c>
      <c r="F7" s="10">
        <f t="shared" si="2"/>
        <v>4.1999999999999993</v>
      </c>
      <c r="G7" s="10">
        <f t="shared" si="3"/>
        <v>5.6</v>
      </c>
      <c r="H7" s="12">
        <f t="shared" si="4"/>
        <v>0.12727272727272726</v>
      </c>
    </row>
    <row r="8" spans="1:8">
      <c r="A8" s="8" t="s">
        <v>29</v>
      </c>
      <c r="B8" s="11">
        <v>1.2</v>
      </c>
      <c r="C8" s="10">
        <f t="shared" si="0"/>
        <v>1.2</v>
      </c>
      <c r="D8" s="10">
        <v>1.2</v>
      </c>
      <c r="E8" s="10">
        <f t="shared" si="1"/>
        <v>2.4</v>
      </c>
      <c r="F8" s="10">
        <f t="shared" si="2"/>
        <v>3.5999999999999996</v>
      </c>
      <c r="G8" s="10">
        <f t="shared" si="3"/>
        <v>4.8</v>
      </c>
      <c r="H8" s="12">
        <f t="shared" si="4"/>
        <v>0.10909090909090909</v>
      </c>
    </row>
    <row r="9" spans="1:8">
      <c r="A9" s="8" t="s">
        <v>32</v>
      </c>
      <c r="B9" s="11">
        <v>0.3</v>
      </c>
      <c r="C9" s="10">
        <f t="shared" si="0"/>
        <v>0.3</v>
      </c>
      <c r="D9" s="10">
        <v>0.3</v>
      </c>
      <c r="E9" s="10">
        <f t="shared" si="1"/>
        <v>0.6</v>
      </c>
      <c r="F9" s="10">
        <f t="shared" si="2"/>
        <v>0.89999999999999991</v>
      </c>
      <c r="G9" s="10">
        <f t="shared" si="3"/>
        <v>1.2</v>
      </c>
      <c r="H9" s="12">
        <f t="shared" si="4"/>
        <v>2.7272727272727271E-2</v>
      </c>
    </row>
    <row r="10" spans="1:8">
      <c r="A10" s="8" t="s">
        <v>33</v>
      </c>
      <c r="B10" s="11">
        <v>0.2</v>
      </c>
      <c r="C10" s="10">
        <f t="shared" si="0"/>
        <v>0.2</v>
      </c>
      <c r="D10" s="10">
        <v>0.2</v>
      </c>
      <c r="E10" s="10">
        <f t="shared" si="1"/>
        <v>0.4</v>
      </c>
      <c r="F10" s="10">
        <f t="shared" si="2"/>
        <v>0.60000000000000009</v>
      </c>
      <c r="G10" s="10">
        <f t="shared" si="3"/>
        <v>0.8</v>
      </c>
      <c r="H10" s="12">
        <f t="shared" si="4"/>
        <v>1.8181818181818181E-2</v>
      </c>
    </row>
    <row r="11" spans="1:8">
      <c r="A11" s="8" t="s">
        <v>34</v>
      </c>
      <c r="B11" s="11">
        <v>0.1</v>
      </c>
      <c r="C11" s="10">
        <f t="shared" si="0"/>
        <v>0.1</v>
      </c>
      <c r="D11" s="10">
        <v>0.1</v>
      </c>
      <c r="E11" s="10">
        <f t="shared" si="1"/>
        <v>0.2</v>
      </c>
      <c r="F11" s="10">
        <f t="shared" si="2"/>
        <v>0.30000000000000004</v>
      </c>
      <c r="G11" s="10">
        <f t="shared" si="3"/>
        <v>0.4</v>
      </c>
      <c r="H11" s="12">
        <f t="shared" si="4"/>
        <v>9.0909090909090905E-3</v>
      </c>
    </row>
    <row r="12" spans="1:8">
      <c r="A12" s="8" t="s">
        <v>35</v>
      </c>
      <c r="B12" s="11">
        <v>0.1</v>
      </c>
      <c r="C12" s="10">
        <f t="shared" si="0"/>
        <v>0.1</v>
      </c>
      <c r="D12" s="10">
        <v>0.1</v>
      </c>
      <c r="E12" s="10">
        <f t="shared" si="1"/>
        <v>0.2</v>
      </c>
      <c r="F12" s="10">
        <f t="shared" si="2"/>
        <v>0.30000000000000004</v>
      </c>
      <c r="G12" s="10">
        <f t="shared" si="3"/>
        <v>0.4</v>
      </c>
      <c r="H12" s="12">
        <f t="shared" si="4"/>
        <v>9.0909090909090905E-3</v>
      </c>
    </row>
    <row r="13" spans="1:8">
      <c r="A13" s="8" t="s">
        <v>463</v>
      </c>
      <c r="B13" s="11">
        <v>0.1</v>
      </c>
      <c r="C13" s="10">
        <f t="shared" si="0"/>
        <v>0.1</v>
      </c>
      <c r="D13" s="10">
        <v>0.1</v>
      </c>
      <c r="E13" s="10">
        <f t="shared" si="1"/>
        <v>0.2</v>
      </c>
      <c r="F13" s="10">
        <f t="shared" si="2"/>
        <v>0.30000000000000004</v>
      </c>
      <c r="G13" s="10">
        <f t="shared" si="3"/>
        <v>0.4</v>
      </c>
      <c r="H13" s="12">
        <f t="shared" si="4"/>
        <v>9.0909090909090905E-3</v>
      </c>
    </row>
    <row r="14" spans="1:8">
      <c r="A14" s="8" t="s">
        <v>464</v>
      </c>
      <c r="B14" s="11">
        <v>0.05</v>
      </c>
      <c r="C14" s="10">
        <f t="shared" si="0"/>
        <v>0.05</v>
      </c>
      <c r="D14" s="10">
        <v>0.05</v>
      </c>
      <c r="E14" s="10">
        <f t="shared" si="1"/>
        <v>0.1</v>
      </c>
      <c r="F14" s="10">
        <f t="shared" si="2"/>
        <v>0.15000000000000002</v>
      </c>
      <c r="G14" s="10">
        <f t="shared" si="3"/>
        <v>0.2</v>
      </c>
      <c r="H14" s="12">
        <f t="shared" si="4"/>
        <v>4.5454545454545452E-3</v>
      </c>
    </row>
    <row r="16" spans="1:8">
      <c r="D16">
        <f>SUM(D3:D14)</f>
        <v>10.999999999999998</v>
      </c>
      <c r="E16">
        <f>SUM(E3:E14)</f>
        <v>21.999999999999996</v>
      </c>
      <c r="F16">
        <f t="shared" ref="F16:G16" si="5">SUM(F3:F14)</f>
        <v>32.999999999999986</v>
      </c>
      <c r="G16">
        <f t="shared" si="5"/>
        <v>43.999999999999993</v>
      </c>
    </row>
    <row r="17" spans="1:2">
      <c r="B17"/>
    </row>
    <row r="18" spans="1:2">
      <c r="A18" s="34" t="s">
        <v>465</v>
      </c>
      <c r="B18" s="34" t="s">
        <v>466</v>
      </c>
    </row>
    <row r="19" spans="1:2">
      <c r="A19" s="10" t="s">
        <v>3</v>
      </c>
      <c r="B19" s="10">
        <v>16.489999999999998</v>
      </c>
    </row>
    <row r="20" spans="1:2">
      <c r="A20" s="10" t="s">
        <v>4</v>
      </c>
      <c r="B20" s="10">
        <v>21.5</v>
      </c>
    </row>
    <row r="21" spans="1:2">
      <c r="A21" s="10" t="s">
        <v>467</v>
      </c>
      <c r="B21" s="10">
        <v>23.99</v>
      </c>
    </row>
    <row r="22" spans="1:2">
      <c r="A22" s="10" t="s">
        <v>5</v>
      </c>
      <c r="B22" s="10">
        <v>25.99</v>
      </c>
    </row>
    <row r="23" spans="1:2">
      <c r="A23" s="10" t="s">
        <v>468</v>
      </c>
      <c r="B23" s="10">
        <v>30.99</v>
      </c>
    </row>
    <row r="24" spans="1:2">
      <c r="A24" s="10" t="s">
        <v>6</v>
      </c>
      <c r="B24" s="10">
        <v>36</v>
      </c>
    </row>
    <row r="25" spans="1:2">
      <c r="B25"/>
    </row>
  </sheetData>
  <sortState xmlns:xlrd2="http://schemas.microsoft.com/office/spreadsheetml/2017/richdata2" ref="A3:G14">
    <sortCondition ref="A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FA05D497F7934F912F92AB09303DB4" ma:contentTypeVersion="3" ma:contentTypeDescription="Create a new document." ma:contentTypeScope="" ma:versionID="142a236f2bbb82d66986769f0f4506d0">
  <xsd:schema xmlns:xsd="http://www.w3.org/2001/XMLSchema" xmlns:xs="http://www.w3.org/2001/XMLSchema" xmlns:p="http://schemas.microsoft.com/office/2006/metadata/properties" xmlns:ns2="badaa970-90af-4a6c-be71-c6eac05681c0" targetNamespace="http://schemas.microsoft.com/office/2006/metadata/properties" ma:root="true" ma:fieldsID="ee6af089a42f8888f4ad8155f3f33396" ns2:_="">
    <xsd:import namespace="badaa970-90af-4a6c-be71-c6eac05681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aa970-90af-4a6c-be71-c6eac05681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E72639-C3DB-4E50-83C0-997AF3EA26C1}"/>
</file>

<file path=customXml/itemProps2.xml><?xml version="1.0" encoding="utf-8"?>
<ds:datastoreItem xmlns:ds="http://schemas.openxmlformats.org/officeDocument/2006/customXml" ds:itemID="{83EA20F7-93C5-4D2D-B80F-CDCAB7EA6D5E}"/>
</file>

<file path=customXml/itemProps3.xml><?xml version="1.0" encoding="utf-8"?>
<ds:datastoreItem xmlns:ds="http://schemas.openxmlformats.org/officeDocument/2006/customXml" ds:itemID="{39537C55-930C-426E-BA7E-BB764B00A7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aron.downing</dc:creator>
  <cp:keywords/>
  <dc:description/>
  <cp:lastModifiedBy>Martin Donovan</cp:lastModifiedBy>
  <cp:revision/>
  <dcterms:created xsi:type="dcterms:W3CDTF">2018-07-02T16:29:02Z</dcterms:created>
  <dcterms:modified xsi:type="dcterms:W3CDTF">2026-05-13T10:45:55Z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Ids_UIVersion_1536">
    <vt:lpwstr>6</vt:lpwstr>
  </property>
  <property fmtid="{D5CDD505-2E9C-101B-9397-08002B2CF9AE}" pid="3" name="ContentTypeId">
    <vt:lpwstr>0x01010076FA05D497F7934F912F92AB09303DB4</vt:lpwstr>
  </property>
</Properties>
</file>