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#Tenders and Quotes\EU Procurements\SWEU065 - Professional Services\2. Tender Pack\"/>
    </mc:Choice>
  </mc:AlternateContent>
  <xr:revisionPtr revIDLastSave="0" documentId="8_{B59935D3-EB86-4099-93F3-1472EBA4B4EB}" xr6:coauthVersionLast="47" xr6:coauthVersionMax="47" xr10:uidLastSave="{00000000-0000-0000-0000-000000000000}"/>
  <bookViews>
    <workbookView xWindow="-110" yWindow="-110" windowWidth="19420" windowHeight="10300" tabRatio="960" firstSheet="2" activeTab="3" xr2:uid="{00000000-000D-0000-FFFF-FFFF00000000}"/>
  </bookViews>
  <sheets>
    <sheet name="Lists" sheetId="37" state="hidden" r:id="rId1"/>
    <sheet name="6-monthly Project data" sheetId="39" state="hidden" r:id="rId2"/>
    <sheet name="Intro" sheetId="61" r:id="rId3"/>
    <sheet name="PM" sheetId="21" r:id="rId4"/>
    <sheet name="BSE" sheetId="63" r:id="rId5"/>
    <sheet name="AST" sheetId="62" r:id="rId6"/>
    <sheet name="S&amp;C" sheetId="64" r:id="rId7"/>
    <sheet name="CA" sheetId="23" r:id="rId8"/>
    <sheet name="CDM PD" sheetId="40" r:id="rId9"/>
    <sheet name="6 monthly perf" sheetId="49" state="hidden" r:id="rId10"/>
    <sheet name="End of Project data" sheetId="44" state="hidden" r:id="rId11"/>
    <sheet name="End of Project perf" sheetId="47" state="hidden" r:id="rId12"/>
    <sheet name="End of project summary" sheetId="48" state="hidden" r:id="rId13"/>
    <sheet name="Summary SCP" sheetId="29" state="hidden" r:id="rId14"/>
    <sheet name="Summary CA" sheetId="30" state="hidden" r:id="rId15"/>
    <sheet name="Summary PM" sheetId="31" state="hidden" r:id="rId16"/>
    <sheet name="Summary HB" sheetId="32" state="hidden" r:id="rId17"/>
    <sheet name="Summary SV" sheetId="36" state="hidden" r:id="rId18"/>
    <sheet name="Summary CDMC" sheetId="50" state="hidden" r:id="rId19"/>
    <sheet name="Summary Arch" sheetId="51" state="hidden" r:id="rId20"/>
    <sheet name="Summary CSE" sheetId="52" state="hidden" r:id="rId21"/>
    <sheet name="Summary BSE" sheetId="53" state="hidden" r:id="rId22"/>
    <sheet name="Summary BSI" sheetId="56" state="hidden" r:id="rId23"/>
    <sheet name="Dashboard" sheetId="34" state="hidden" r:id="rId24"/>
    <sheet name="Dashboard (2)" sheetId="35" state="hidden" r:id="rId25"/>
    <sheet name="Dashboard (3)" sheetId="54" state="hidden" r:id="rId26"/>
  </sheets>
  <externalReferences>
    <externalReference r:id="rId27"/>
    <externalReference r:id="rId28"/>
    <externalReference r:id="rId29"/>
    <externalReference r:id="rId30"/>
  </externalReferences>
  <definedNames>
    <definedName name="Ai">#REF!</definedName>
    <definedName name="Archlist">Lists!$D$10:$D$11</definedName>
    <definedName name="BREEAM" localSheetId="2">[1]Lists!$A$29:$A$35</definedName>
    <definedName name="BREEAM">Lists!$A$29:$A$35</definedName>
    <definedName name="BREEAMCLASS" localSheetId="2">[1]Lists!$A$47:$A$49</definedName>
    <definedName name="BREEAMCLASS">Lists!$A$47:$A$49</definedName>
    <definedName name="BSElist">Lists!$D$20:$D$21</definedName>
    <definedName name="BSIlist">Lists!$D$29:$D$30</definedName>
    <definedName name="Buildingtype" localSheetId="23">[2]Sheet1!$A$13:$A$18</definedName>
    <definedName name="Buildingtype" localSheetId="24">[2]Sheet1!$A$13:$A$18</definedName>
    <definedName name="Buildingtype" localSheetId="25">[2]Sheet1!$A$13:$A$18</definedName>
    <definedName name="Buildingtype" localSheetId="2">[1]Lists!$A$15:$A$20</definedName>
    <definedName name="Buildingtype" localSheetId="19">#REF!</definedName>
    <definedName name="Buildingtype" localSheetId="21">#REF!</definedName>
    <definedName name="Buildingtype" localSheetId="22">#REF!</definedName>
    <definedName name="Buildingtype" localSheetId="14">#REF!</definedName>
    <definedName name="Buildingtype" localSheetId="18">#REF!</definedName>
    <definedName name="Buildingtype" localSheetId="20">#REF!</definedName>
    <definedName name="Buildingtype" localSheetId="16">#REF!</definedName>
    <definedName name="Buildingtype" localSheetId="15">#REF!</definedName>
    <definedName name="Buildingtype" localSheetId="13">#REF!</definedName>
    <definedName name="Buildingtype" localSheetId="17">#REF!</definedName>
    <definedName name="Buildingtype">Lists!$A$15:$A$20</definedName>
    <definedName name="Buildingtypes" localSheetId="2">[3]Sheet1!$A$13:$A$18</definedName>
    <definedName name="Buildingtypes">[4]Sheet1!$A$13:$A$18</definedName>
    <definedName name="CAlist" localSheetId="2">[1]Lists!$F$7:$H$7</definedName>
    <definedName name="CAlist">Lists!$F$7:$H$7</definedName>
    <definedName name="CDMlist">Lists!$D$25:$D$26</definedName>
    <definedName name="Companyname" localSheetId="23">[2]Sheet1!$A$28:$A$34</definedName>
    <definedName name="Companyname" localSheetId="24">[2]Sheet1!$A$28:$A$34</definedName>
    <definedName name="Companyname" localSheetId="25">[2]Sheet1!$A$28:$A$34</definedName>
    <definedName name="CompanyName2" localSheetId="2">[3]Sheet1!$A$28:$A$40</definedName>
    <definedName name="CompanyName2">[4]Sheet1!$A$28:$A$40</definedName>
    <definedName name="CSEList">Lists!$D$15:$D$16</definedName>
    <definedName name="CSIlist">Lists!$D$29:$D$30</definedName>
    <definedName name="Dataentry" localSheetId="2">[1]Lists!$A$52:$A$53</definedName>
    <definedName name="Dataentry">Lists!$A$52:$A$53</definedName>
    <definedName name="Energyrating" localSheetId="2">[1]Lists!$B$39:$B$43</definedName>
    <definedName name="Energyrating">Lists!$B$39:$B$43</definedName>
    <definedName name="Functional_Departments" localSheetId="23">#REF!</definedName>
    <definedName name="Functional_Departments" localSheetId="24">#REF!</definedName>
    <definedName name="Functional_Departments" localSheetId="25">#REF!</definedName>
    <definedName name="Functional_Departments" localSheetId="2">#REF!</definedName>
    <definedName name="Functional_Departments" localSheetId="19">#REF!</definedName>
    <definedName name="Functional_Departments" localSheetId="21">#REF!</definedName>
    <definedName name="Functional_Departments" localSheetId="22">#REF!</definedName>
    <definedName name="Functional_Departments" localSheetId="14">#REF!</definedName>
    <definedName name="Functional_Departments" localSheetId="18">#REF!</definedName>
    <definedName name="Functional_Departments" localSheetId="20">#REF!</definedName>
    <definedName name="Functional_Departments" localSheetId="16">#REF!</definedName>
    <definedName name="Functional_Departments" localSheetId="15">#REF!</definedName>
    <definedName name="Functional_Departments" localSheetId="13">#REF!</definedName>
    <definedName name="Functional_Departments" localSheetId="17">#REF!</definedName>
    <definedName name="Functional_Departments">#REF!</definedName>
    <definedName name="JI">'6 monthly perf'!$H:$H</definedName>
    <definedName name="LaingORourke">#REF!</definedName>
    <definedName name="Partner" localSheetId="23">[2]Sheet1!$A$4:$A$8</definedName>
    <definedName name="Partner" localSheetId="24">[2]Sheet1!$A$4:$A$8</definedName>
    <definedName name="Partner" localSheetId="25">[2]Sheet1!$A$4:$A$8</definedName>
    <definedName name="Partnerrole" localSheetId="23">[2]Sheet1!$A$4:$A$10</definedName>
    <definedName name="Partnerrole" localSheetId="24">[2]Sheet1!$A$4:$A$10</definedName>
    <definedName name="Partnerrole" localSheetId="25">[2]Sheet1!$A$4:$A$10</definedName>
    <definedName name="Partnerroles" localSheetId="2">[3]Sheet1!$A$4:$A$10</definedName>
    <definedName name="Partnerroles">[4]Sheet1!$A$4:$A$10</definedName>
    <definedName name="PMlist" localSheetId="2">[1]Lists!$F$5:$H$5</definedName>
    <definedName name="PMlist">Lists!$F$5:$H$5</definedName>
    <definedName name="_xlnm.Print_Area" localSheetId="24">'Dashboard (2)'!$B$1:$H$55</definedName>
    <definedName name="_xlnm.Print_Area" localSheetId="25">'Dashboard (3)'!$B$1:$H$55</definedName>
    <definedName name="_xlnm.Print_Area" localSheetId="12">'End of project summary'!$A$1:$J$17</definedName>
    <definedName name="Projectstage" localSheetId="23">[2]Sheet1!$B$22:$B$28</definedName>
    <definedName name="Projectstage" localSheetId="24">[2]Sheet1!$B$22:$B$28</definedName>
    <definedName name="Projectstage" localSheetId="25">[2]Sheet1!$B$22:$B$28</definedName>
    <definedName name="Projectstage" localSheetId="2">[1]Lists!$B$17:$B$22</definedName>
    <definedName name="Projectstage" localSheetId="19">#REF!</definedName>
    <definedName name="Projectstage" localSheetId="21">#REF!</definedName>
    <definedName name="Projectstage" localSheetId="22">#REF!</definedName>
    <definedName name="Projectstage" localSheetId="14">#REF!</definedName>
    <definedName name="Projectstage" localSheetId="18">#REF!</definedName>
    <definedName name="Projectstage" localSheetId="20">#REF!</definedName>
    <definedName name="Projectstage" localSheetId="16">#REF!</definedName>
    <definedName name="Projectstage" localSheetId="15">#REF!</definedName>
    <definedName name="Projectstage" localSheetId="13">#REF!</definedName>
    <definedName name="Projectstage" localSheetId="17">#REF!</definedName>
    <definedName name="Projectstage">Lists!$B$17:$B$22</definedName>
    <definedName name="Projectstages" localSheetId="2">[3]Sheet1!$B$17:$B$23</definedName>
    <definedName name="Projectstages">[4]Sheet1!$B$17:$B$23</definedName>
    <definedName name="Projecttype" localSheetId="23">[2]Sheet1!$A$21:$A$25</definedName>
    <definedName name="Projecttype" localSheetId="24">[2]Sheet1!$A$21:$A$25</definedName>
    <definedName name="Projecttype" localSheetId="25">[2]Sheet1!$A$21:$A$25</definedName>
    <definedName name="Projecttype" localSheetId="2">[1]Lists!$A$23:$A$25</definedName>
    <definedName name="Projecttype" localSheetId="19">#REF!</definedName>
    <definedName name="Projecttype" localSheetId="21">#REF!</definedName>
    <definedName name="Projecttype" localSheetId="22">#REF!</definedName>
    <definedName name="Projecttype" localSheetId="14">#REF!</definedName>
    <definedName name="Projecttype" localSheetId="18">#REF!</definedName>
    <definedName name="Projecttype" localSheetId="20">#REF!</definedName>
    <definedName name="Projecttype" localSheetId="16">#REF!</definedName>
    <definedName name="Projecttype" localSheetId="15">#REF!</definedName>
    <definedName name="Projecttype" localSheetId="13">#REF!</definedName>
    <definedName name="Projecttype" localSheetId="17">#REF!</definedName>
    <definedName name="Projecttype">Lists!$A$23:$A$25</definedName>
    <definedName name="Projecttypes" localSheetId="2">[3]Sheet1!$A$21:$A$25</definedName>
    <definedName name="Projecttypes">[4]Sheet1!$A$21:$A$25</definedName>
    <definedName name="Region">Lists!$A$39:$A$41</definedName>
    <definedName name="Scale" localSheetId="23">[2]Sheet1!$B$31:$B$41</definedName>
    <definedName name="Scale" localSheetId="24">[2]Sheet1!$B$31:$B$41</definedName>
    <definedName name="Scale" localSheetId="25">[2]Sheet1!$B$31:$B$41</definedName>
    <definedName name="Scale" localSheetId="2">[1]Lists!$B$26:$B$36</definedName>
    <definedName name="Scale">Lists!$B$26:$B$36</definedName>
    <definedName name="SCPlist" localSheetId="2">[1]Lists!$F$3:$H$3</definedName>
    <definedName name="SCPlist">Lists!$F$3:$H$3</definedName>
    <definedName name="SVlist">Lists!$D$33:$D$34</definedName>
    <definedName name="Trust" localSheetId="23">[2]Sheet1!$B$4:$B$18</definedName>
    <definedName name="Trust" localSheetId="24">[2]Sheet1!$B$4:$B$18</definedName>
    <definedName name="Trust" localSheetId="25">[2]Sheet1!$B$4:$B$18</definedName>
    <definedName name="Trust" localSheetId="2">[1]Lists!$B$4:$B$13</definedName>
    <definedName name="Trust">Lists!$B$4:$B$13</definedName>
    <definedName name="Trusts" localSheetId="2">[3]Sheet1!$B$4:$B$14</definedName>
    <definedName name="Trusts">[4]Sheet1!$B$4:$B$14</definedName>
    <definedName name="Tust" localSheetId="23">[2]Sheet1!$B$4:$B$19</definedName>
    <definedName name="Tust" localSheetId="24">[2]Sheet1!$B$4:$B$19</definedName>
    <definedName name="Tust" localSheetId="25">[2]Sheet1!$B$4:$B$19</definedName>
    <definedName name="Tust" localSheetId="19">#REF!</definedName>
    <definedName name="Tust" localSheetId="21">#REF!</definedName>
    <definedName name="Tust" localSheetId="22">#REF!</definedName>
    <definedName name="Tust" localSheetId="14">#REF!</definedName>
    <definedName name="Tust" localSheetId="18">#REF!</definedName>
    <definedName name="Tust" localSheetId="20">#REF!</definedName>
    <definedName name="Tust" localSheetId="16">#REF!</definedName>
    <definedName name="Tust" localSheetId="15">#REF!</definedName>
    <definedName name="Tust" localSheetId="13">#REF!</definedName>
    <definedName name="Tust" localSheetId="17">#REF!</definedName>
    <definedName name="Wastetarget">Lists!$B$46:$B$49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3" l="1"/>
  <c r="V31" i="40"/>
  <c r="D27" i="64"/>
  <c r="E27" i="64" s="1"/>
  <c r="I26" i="64"/>
  <c r="D27" i="62"/>
  <c r="E27" i="62" s="1"/>
  <c r="I26" i="62"/>
  <c r="I26" i="63"/>
  <c r="D27" i="63"/>
  <c r="E27" i="63" s="1"/>
  <c r="L31" i="23" l="1"/>
  <c r="L31" i="40"/>
  <c r="I44" i="21"/>
  <c r="L44" i="21"/>
  <c r="O44" i="21"/>
  <c r="I45" i="21"/>
  <c r="L45" i="21"/>
  <c r="O45" i="21"/>
  <c r="I46" i="21"/>
  <c r="L46" i="21"/>
  <c r="O46" i="21"/>
  <c r="I47" i="21"/>
  <c r="L47" i="21"/>
  <c r="O47" i="21"/>
  <c r="I48" i="21"/>
  <c r="L48" i="21"/>
  <c r="O48" i="21"/>
  <c r="I49" i="21"/>
  <c r="L49" i="21"/>
  <c r="O49" i="21"/>
  <c r="D32" i="40"/>
  <c r="E32" i="40" s="1"/>
  <c r="R49" i="21"/>
  <c r="R48" i="21"/>
  <c r="R47" i="21"/>
  <c r="R46" i="21"/>
  <c r="R45" i="21"/>
  <c r="R44" i="21"/>
  <c r="B4" i="47"/>
  <c r="C6" i="47"/>
  <c r="B4" i="48"/>
  <c r="B6" i="48"/>
  <c r="I38" i="47"/>
  <c r="I37" i="47"/>
  <c r="I36" i="47"/>
  <c r="I34" i="47"/>
  <c r="I35" i="47"/>
  <c r="I33" i="47"/>
  <c r="I32" i="47"/>
  <c r="I31" i="47"/>
  <c r="I30" i="47"/>
  <c r="I29" i="47"/>
  <c r="I28" i="47"/>
  <c r="I27" i="47"/>
  <c r="I26" i="47"/>
  <c r="I25" i="47"/>
  <c r="I39" i="47"/>
  <c r="L26" i="39"/>
  <c r="G70" i="44"/>
  <c r="G73" i="44"/>
  <c r="I73" i="44" s="1"/>
  <c r="M35" i="47" s="1"/>
  <c r="H35" i="47" s="1"/>
  <c r="D34" i="37"/>
  <c r="D33" i="37"/>
  <c r="F8" i="56"/>
  <c r="E8" i="56"/>
  <c r="F7" i="56"/>
  <c r="U12" i="49"/>
  <c r="F6" i="56"/>
  <c r="E6" i="56"/>
  <c r="F5" i="56"/>
  <c r="E5" i="56"/>
  <c r="F4" i="56"/>
  <c r="U9" i="49"/>
  <c r="G19" i="54"/>
  <c r="C19" i="54"/>
  <c r="J8" i="56"/>
  <c r="J7" i="56"/>
  <c r="A7" i="56"/>
  <c r="J6" i="56"/>
  <c r="J5" i="56"/>
  <c r="J4" i="56"/>
  <c r="G4" i="54"/>
  <c r="C4" i="54"/>
  <c r="G51" i="54"/>
  <c r="C51" i="54"/>
  <c r="G35" i="54"/>
  <c r="C35" i="54"/>
  <c r="C51" i="35"/>
  <c r="G51" i="35"/>
  <c r="J8" i="53"/>
  <c r="J7" i="53"/>
  <c r="A7" i="53"/>
  <c r="J6" i="53"/>
  <c r="J5" i="53"/>
  <c r="J4" i="53"/>
  <c r="E6" i="52"/>
  <c r="J8" i="52"/>
  <c r="J7" i="52"/>
  <c r="A7" i="52"/>
  <c r="J6" i="52"/>
  <c r="J5" i="52"/>
  <c r="J4" i="52"/>
  <c r="G35" i="35"/>
  <c r="C35" i="35"/>
  <c r="J8" i="51"/>
  <c r="J7" i="51"/>
  <c r="A7" i="51"/>
  <c r="J6" i="51"/>
  <c r="J5" i="51"/>
  <c r="J4" i="51"/>
  <c r="G4" i="35"/>
  <c r="C4" i="35"/>
  <c r="J8" i="50"/>
  <c r="J7" i="50"/>
  <c r="A7" i="50"/>
  <c r="J6" i="50"/>
  <c r="J5" i="50"/>
  <c r="J4" i="50"/>
  <c r="J7" i="29"/>
  <c r="B6" i="29"/>
  <c r="B6" i="56" s="1"/>
  <c r="B5" i="29"/>
  <c r="B5" i="36" s="1"/>
  <c r="B4" i="29"/>
  <c r="B4" i="36" s="1"/>
  <c r="B3" i="29"/>
  <c r="B3" i="50" s="1"/>
  <c r="B2" i="29"/>
  <c r="B2" i="51" s="1"/>
  <c r="D30" i="37"/>
  <c r="D29" i="37"/>
  <c r="D21" i="37"/>
  <c r="D20" i="37"/>
  <c r="D15" i="37"/>
  <c r="D16" i="37"/>
  <c r="D11" i="37"/>
  <c r="D10" i="37"/>
  <c r="D25" i="37"/>
  <c r="D26" i="37"/>
  <c r="G27" i="39"/>
  <c r="Q19" i="39"/>
  <c r="M26" i="39"/>
  <c r="N26" i="39"/>
  <c r="O26" i="39"/>
  <c r="P26" i="39"/>
  <c r="Q26" i="39"/>
  <c r="G17" i="39"/>
  <c r="G16" i="39"/>
  <c r="M19" i="39"/>
  <c r="N19" i="39"/>
  <c r="O19" i="39"/>
  <c r="P19" i="39"/>
  <c r="L19" i="39"/>
  <c r="Q9" i="39"/>
  <c r="M9" i="39"/>
  <c r="N9" i="39"/>
  <c r="O9" i="39"/>
  <c r="P9" i="39"/>
  <c r="L9" i="39"/>
  <c r="I33" i="44"/>
  <c r="M28" i="47"/>
  <c r="H28" i="47"/>
  <c r="D28" i="47" s="1"/>
  <c r="G69" i="44"/>
  <c r="G28" i="49"/>
  <c r="H26" i="49" s="1"/>
  <c r="H25" i="49"/>
  <c r="D6" i="49"/>
  <c r="C6" i="49"/>
  <c r="B6" i="49"/>
  <c r="B4" i="49"/>
  <c r="C6" i="48"/>
  <c r="B6" i="47"/>
  <c r="D6" i="48"/>
  <c r="D6" i="47"/>
  <c r="G26" i="39"/>
  <c r="E19" i="39"/>
  <c r="G18" i="39" s="1"/>
  <c r="G20" i="39" s="1"/>
  <c r="I20" i="39" s="1"/>
  <c r="D26" i="49" s="1"/>
  <c r="J26" i="49" s="1"/>
  <c r="G11" i="39"/>
  <c r="G12" i="39" s="1"/>
  <c r="G96" i="44"/>
  <c r="E89" i="44"/>
  <c r="G86" i="44" s="1"/>
  <c r="G57" i="44"/>
  <c r="L56" i="44"/>
  <c r="G97" i="44"/>
  <c r="G82" i="44"/>
  <c r="I82" i="44" s="1"/>
  <c r="Q36" i="47" s="1"/>
  <c r="Q39" i="47" s="1"/>
  <c r="G80" i="44"/>
  <c r="G78" i="44"/>
  <c r="I78" i="44"/>
  <c r="O36" i="47" s="1"/>
  <c r="O39" i="47" s="1"/>
  <c r="G76" i="44"/>
  <c r="I76" i="44"/>
  <c r="N36" i="47" s="1"/>
  <c r="N39" i="47" s="1"/>
  <c r="G67" i="44"/>
  <c r="I67" i="44" s="1"/>
  <c r="M34" i="47" s="1"/>
  <c r="H34" i="47" s="1"/>
  <c r="G43" i="44"/>
  <c r="I43" i="44" s="1"/>
  <c r="M31" i="47" s="1"/>
  <c r="H31" i="47" s="1"/>
  <c r="G17" i="44"/>
  <c r="I17" i="44"/>
  <c r="M27" i="47" s="1"/>
  <c r="H27" i="47" s="1"/>
  <c r="G13" i="44"/>
  <c r="I13" i="44"/>
  <c r="M26" i="47" s="1"/>
  <c r="H26" i="47" s="1"/>
  <c r="G9" i="44"/>
  <c r="I9" i="44" s="1"/>
  <c r="M25" i="47" s="1"/>
  <c r="H25" i="47" s="1"/>
  <c r="J4" i="44"/>
  <c r="J4" i="39"/>
  <c r="I4" i="44"/>
  <c r="I4" i="39"/>
  <c r="G4" i="44"/>
  <c r="G4" i="39"/>
  <c r="B4" i="44"/>
  <c r="B4" i="39"/>
  <c r="B1" i="29"/>
  <c r="B1" i="31" s="1"/>
  <c r="B7" i="29"/>
  <c r="B7" i="51" s="1"/>
  <c r="G58" i="44"/>
  <c r="M56" i="44"/>
  <c r="I58" i="44" s="1"/>
  <c r="M32" i="47" s="1"/>
  <c r="H32" i="47" s="1"/>
  <c r="F4" i="53"/>
  <c r="F8" i="53"/>
  <c r="F7" i="53"/>
  <c r="F6" i="53"/>
  <c r="F5" i="53"/>
  <c r="G8" i="36"/>
  <c r="G7" i="36"/>
  <c r="G6" i="36"/>
  <c r="G5" i="36"/>
  <c r="G4" i="36"/>
  <c r="F8" i="36"/>
  <c r="F5" i="36"/>
  <c r="G61" i="44"/>
  <c r="I61" i="44" s="1"/>
  <c r="M33" i="47" s="1"/>
  <c r="H33" i="47" s="1"/>
  <c r="G37" i="44"/>
  <c r="I37" i="44" s="1"/>
  <c r="M30" i="47" s="1"/>
  <c r="H30" i="47" s="1"/>
  <c r="G36" i="44"/>
  <c r="I36" i="44"/>
  <c r="M29" i="47" s="1"/>
  <c r="H29" i="47" s="1"/>
  <c r="N21" i="47"/>
  <c r="G7" i="32"/>
  <c r="N19" i="47"/>
  <c r="G5" i="32"/>
  <c r="G4" i="32"/>
  <c r="N21" i="49"/>
  <c r="F7" i="32"/>
  <c r="N19" i="49"/>
  <c r="F5" i="32"/>
  <c r="M17" i="47"/>
  <c r="M21" i="49"/>
  <c r="M20" i="49"/>
  <c r="E6" i="32"/>
  <c r="M18" i="49"/>
  <c r="E5" i="32"/>
  <c r="L17" i="47"/>
  <c r="K17" i="47" s="1"/>
  <c r="J17" i="47" s="1"/>
  <c r="D17" i="47" s="1"/>
  <c r="G17" i="47" s="1"/>
  <c r="G23" i="47" s="1"/>
  <c r="D16" i="47" s="1"/>
  <c r="C19" i="35"/>
  <c r="G19" i="35"/>
  <c r="B4" i="34"/>
  <c r="F4" i="34"/>
  <c r="B20" i="34"/>
  <c r="F20" i="34"/>
  <c r="B35" i="34"/>
  <c r="F35" i="34"/>
  <c r="B50" i="34"/>
  <c r="F50" i="34"/>
  <c r="J4" i="36"/>
  <c r="J5" i="36"/>
  <c r="J6" i="36"/>
  <c r="A7" i="36"/>
  <c r="J7" i="36"/>
  <c r="J8" i="36"/>
  <c r="K4" i="32"/>
  <c r="K5" i="32"/>
  <c r="K6" i="32"/>
  <c r="A7" i="32"/>
  <c r="K7" i="32"/>
  <c r="K8" i="32"/>
  <c r="K4" i="31"/>
  <c r="K5" i="31"/>
  <c r="K6" i="31"/>
  <c r="A7" i="31"/>
  <c r="K7" i="31"/>
  <c r="K8" i="31"/>
  <c r="K4" i="30"/>
  <c r="K5" i="30"/>
  <c r="K6" i="30"/>
  <c r="A7" i="30"/>
  <c r="K7" i="30"/>
  <c r="K8" i="30"/>
  <c r="A1" i="29"/>
  <c r="A1" i="32" s="1"/>
  <c r="A2" i="29"/>
  <c r="A2" i="53" s="1"/>
  <c r="A2" i="51"/>
  <c r="A3" i="29"/>
  <c r="A3" i="32" s="1"/>
  <c r="A3" i="56"/>
  <c r="A4" i="29"/>
  <c r="A4" i="30" s="1"/>
  <c r="N4" i="29"/>
  <c r="A5" i="29"/>
  <c r="A5" i="51" s="1"/>
  <c r="N5" i="29"/>
  <c r="A6" i="29"/>
  <c r="A6" i="31" s="1"/>
  <c r="N6" i="29"/>
  <c r="N7" i="29"/>
  <c r="N8" i="29"/>
  <c r="G4" i="29"/>
  <c r="L4" i="29" s="1"/>
  <c r="O4" i="29" s="1"/>
  <c r="I4" i="29"/>
  <c r="J4" i="29"/>
  <c r="K4" i="29"/>
  <c r="G5" i="29"/>
  <c r="L5" i="29" s="1"/>
  <c r="O5" i="29" s="1"/>
  <c r="H5" i="29"/>
  <c r="I5" i="29"/>
  <c r="K5" i="29"/>
  <c r="G6" i="29"/>
  <c r="H6" i="29"/>
  <c r="I6" i="29"/>
  <c r="J6" i="29"/>
  <c r="K6" i="29"/>
  <c r="G7" i="29"/>
  <c r="L7" i="29" s="1"/>
  <c r="O7" i="29" s="1"/>
  <c r="H7" i="29"/>
  <c r="I7" i="29"/>
  <c r="K7" i="29"/>
  <c r="G8" i="29"/>
  <c r="I8" i="29"/>
  <c r="J8" i="29"/>
  <c r="E4" i="52"/>
  <c r="H4" i="52" s="1"/>
  <c r="K4" i="52" s="1"/>
  <c r="E5" i="52"/>
  <c r="H5" i="52" s="1"/>
  <c r="K5" i="52" s="1"/>
  <c r="F5" i="52"/>
  <c r="E7" i="52"/>
  <c r="F7" i="52"/>
  <c r="E8" i="52"/>
  <c r="F8" i="52"/>
  <c r="R14" i="47"/>
  <c r="E5" i="53"/>
  <c r="E7" i="53"/>
  <c r="H7" i="53" s="1"/>
  <c r="K7" i="53" s="1"/>
  <c r="R14" i="49"/>
  <c r="E4" i="36"/>
  <c r="E5" i="36"/>
  <c r="E6" i="36"/>
  <c r="E7" i="36"/>
  <c r="E4" i="51"/>
  <c r="H4" i="51" s="1"/>
  <c r="K4" i="51" s="1"/>
  <c r="F4" i="51"/>
  <c r="G4" i="51"/>
  <c r="E5" i="51"/>
  <c r="F5" i="51"/>
  <c r="G5" i="51"/>
  <c r="E6" i="51"/>
  <c r="F6" i="51"/>
  <c r="G6" i="51"/>
  <c r="E7" i="51"/>
  <c r="H7" i="51" s="1"/>
  <c r="K7" i="51" s="1"/>
  <c r="F7" i="51"/>
  <c r="G7" i="51"/>
  <c r="E8" i="51"/>
  <c r="F8" i="51"/>
  <c r="G8" i="51"/>
  <c r="F4" i="50"/>
  <c r="G4" i="50"/>
  <c r="E5" i="50"/>
  <c r="H5" i="50" s="1"/>
  <c r="K5" i="50" s="1"/>
  <c r="F5" i="50"/>
  <c r="G5" i="50"/>
  <c r="E6" i="50"/>
  <c r="H6" i="50" s="1"/>
  <c r="K6" i="50" s="1"/>
  <c r="F6" i="50"/>
  <c r="G6" i="50"/>
  <c r="E7" i="50"/>
  <c r="H7" i="50" s="1"/>
  <c r="K7" i="50" s="1"/>
  <c r="F7" i="50"/>
  <c r="G7" i="50"/>
  <c r="E8" i="50"/>
  <c r="H8" i="50" s="1"/>
  <c r="K8" i="50" s="1"/>
  <c r="F8" i="50"/>
  <c r="G8" i="50"/>
  <c r="G4" i="30"/>
  <c r="H4" i="30"/>
  <c r="E5" i="30"/>
  <c r="I5" i="30" s="1"/>
  <c r="L5" i="30" s="1"/>
  <c r="G5" i="30"/>
  <c r="H5" i="30"/>
  <c r="E6" i="30"/>
  <c r="I6" i="30" s="1"/>
  <c r="L6" i="30" s="1"/>
  <c r="G6" i="30"/>
  <c r="E7" i="30"/>
  <c r="I7" i="30" s="1"/>
  <c r="L7" i="30" s="1"/>
  <c r="G7" i="30"/>
  <c r="H7" i="30"/>
  <c r="G8" i="30"/>
  <c r="H8" i="30"/>
  <c r="E4" i="31"/>
  <c r="I4" i="31" s="1"/>
  <c r="L4" i="31" s="1"/>
  <c r="F4" i="31"/>
  <c r="H4" i="31"/>
  <c r="F5" i="31"/>
  <c r="H5" i="31"/>
  <c r="E6" i="31"/>
  <c r="I6" i="31" s="1"/>
  <c r="L6" i="31" s="1"/>
  <c r="F6" i="31"/>
  <c r="H6" i="31"/>
  <c r="E7" i="31"/>
  <c r="I7" i="31" s="1"/>
  <c r="L7" i="31" s="1"/>
  <c r="F7" i="31"/>
  <c r="H7" i="31"/>
  <c r="E8" i="31"/>
  <c r="I8" i="31" s="1"/>
  <c r="L8" i="31" s="1"/>
  <c r="F8" i="31"/>
  <c r="H8" i="31"/>
  <c r="F4" i="36"/>
  <c r="I97" i="44"/>
  <c r="M38" i="47" s="1"/>
  <c r="H38" i="47" s="1"/>
  <c r="G85" i="44"/>
  <c r="G88" i="44"/>
  <c r="G90" i="44" s="1"/>
  <c r="I90" i="44" s="1"/>
  <c r="M37" i="47" s="1"/>
  <c r="H37" i="47" s="1"/>
  <c r="I80" i="44"/>
  <c r="P36" i="47"/>
  <c r="P39" i="47" s="1"/>
  <c r="H27" i="49"/>
  <c r="H8" i="29"/>
  <c r="O20" i="49"/>
  <c r="N20" i="47"/>
  <c r="N18" i="47"/>
  <c r="O18" i="49"/>
  <c r="L18" i="47"/>
  <c r="U14" i="49"/>
  <c r="E7" i="56"/>
  <c r="H7" i="56" s="1"/>
  <c r="K7" i="56" s="1"/>
  <c r="E6" i="53"/>
  <c r="H6" i="53" s="1"/>
  <c r="K6" i="53" s="1"/>
  <c r="S13" i="49"/>
  <c r="R12" i="47"/>
  <c r="F4" i="52"/>
  <c r="R9" i="47"/>
  <c r="S9" i="49"/>
  <c r="P10" i="47"/>
  <c r="H6" i="30"/>
  <c r="A1" i="36"/>
  <c r="A1" i="56"/>
  <c r="O13" i="47"/>
  <c r="A3" i="30"/>
  <c r="A3" i="31"/>
  <c r="A5" i="36"/>
  <c r="E4" i="56"/>
  <c r="H4" i="56" s="1"/>
  <c r="K4" i="56" s="1"/>
  <c r="R13" i="47"/>
  <c r="Q9" i="49"/>
  <c r="N11" i="49"/>
  <c r="L13" i="47"/>
  <c r="O19" i="49"/>
  <c r="G6" i="32"/>
  <c r="B1" i="30"/>
  <c r="B1" i="50"/>
  <c r="B1" i="51"/>
  <c r="B4" i="56"/>
  <c r="B4" i="30"/>
  <c r="Q11" i="47"/>
  <c r="Q10" i="47"/>
  <c r="P11" i="49"/>
  <c r="N14" i="47"/>
  <c r="Q10" i="49"/>
  <c r="M22" i="47"/>
  <c r="N22" i="49"/>
  <c r="M18" i="47"/>
  <c r="N18" i="49"/>
  <c r="L14" i="47"/>
  <c r="M13" i="49"/>
  <c r="E5" i="31"/>
  <c r="I5" i="31" s="1"/>
  <c r="L5" i="31" s="1"/>
  <c r="B1" i="34"/>
  <c r="B1" i="36"/>
  <c r="B1" i="53"/>
  <c r="E8" i="32"/>
  <c r="E7" i="32"/>
  <c r="I7" i="32" s="1"/>
  <c r="L7" i="32" s="1"/>
  <c r="L19" i="47"/>
  <c r="M19" i="49"/>
  <c r="G44" i="44"/>
  <c r="N17" i="47"/>
  <c r="M17" i="49"/>
  <c r="E4" i="32"/>
  <c r="B1" i="32"/>
  <c r="B1" i="52"/>
  <c r="B1" i="56"/>
  <c r="C1" i="54"/>
  <c r="B5" i="51"/>
  <c r="B4" i="31"/>
  <c r="I11" i="39"/>
  <c r="D25" i="49" s="1"/>
  <c r="J25" i="49" s="1"/>
  <c r="B3" i="32"/>
  <c r="D2" i="35"/>
  <c r="C2" i="34"/>
  <c r="O11" i="47"/>
  <c r="O17" i="49"/>
  <c r="M12" i="47"/>
  <c r="A3" i="50"/>
  <c r="A3" i="53"/>
  <c r="A2" i="56"/>
  <c r="P9" i="49"/>
  <c r="U11" i="49"/>
  <c r="P9" i="47"/>
  <c r="R11" i="49"/>
  <c r="R9" i="49"/>
  <c r="H8" i="56"/>
  <c r="K8" i="56" s="1"/>
  <c r="P13" i="49"/>
  <c r="N10" i="49"/>
  <c r="F9" i="51"/>
  <c r="M10" i="47"/>
  <c r="L11" i="47"/>
  <c r="U13" i="49"/>
  <c r="N17" i="49"/>
  <c r="A2" i="32"/>
  <c r="A2" i="30"/>
  <c r="M12" i="49"/>
  <c r="H9" i="30"/>
  <c r="N9" i="49"/>
  <c r="O9" i="49"/>
  <c r="A4" i="52"/>
  <c r="A6" i="52"/>
  <c r="B4" i="53"/>
  <c r="E4" i="30"/>
  <c r="I4" i="30" s="1"/>
  <c r="L4" i="30" s="1"/>
  <c r="K9" i="29"/>
  <c r="F9" i="52"/>
  <c r="S11" i="49"/>
  <c r="F6" i="52"/>
  <c r="H6" i="52"/>
  <c r="K6" i="52"/>
  <c r="R11" i="47"/>
  <c r="S10" i="49"/>
  <c r="R10" i="47"/>
  <c r="J28" i="47"/>
  <c r="K28" i="47" s="1"/>
  <c r="N22" i="47"/>
  <c r="O22" i="49"/>
  <c r="M22" i="49"/>
  <c r="L22" i="47"/>
  <c r="O21" i="49"/>
  <c r="G8" i="32"/>
  <c r="G9" i="32"/>
  <c r="M21" i="47"/>
  <c r="K21" i="47" s="1"/>
  <c r="J21" i="47" s="1"/>
  <c r="D21" i="47" s="1"/>
  <c r="G21" i="47" s="1"/>
  <c r="F8" i="32"/>
  <c r="L21" i="47"/>
  <c r="M20" i="47"/>
  <c r="N20" i="49"/>
  <c r="L20" i="49" s="1"/>
  <c r="K20" i="49" s="1"/>
  <c r="D20" i="49" s="1"/>
  <c r="G20" i="49" s="1"/>
  <c r="L20" i="47"/>
  <c r="M19" i="47"/>
  <c r="F6" i="32"/>
  <c r="I6" i="32"/>
  <c r="L6" i="32" s="1"/>
  <c r="F9" i="32"/>
  <c r="I5" i="32"/>
  <c r="L5" i="32"/>
  <c r="F4" i="32"/>
  <c r="H6" i="56"/>
  <c r="K6" i="56" s="1"/>
  <c r="H5" i="56"/>
  <c r="K5" i="56" s="1"/>
  <c r="U10" i="49"/>
  <c r="F9" i="56"/>
  <c r="Q14" i="47"/>
  <c r="R13" i="49"/>
  <c r="E8" i="53"/>
  <c r="H8" i="53" s="1"/>
  <c r="K8" i="53" s="1"/>
  <c r="Q13" i="47"/>
  <c r="Q12" i="47"/>
  <c r="R12" i="49"/>
  <c r="H5" i="53"/>
  <c r="K5" i="53" s="1"/>
  <c r="F9" i="53"/>
  <c r="R10" i="49"/>
  <c r="E4" i="53"/>
  <c r="H4" i="53" s="1"/>
  <c r="K4" i="53" s="1"/>
  <c r="Q9" i="47"/>
  <c r="H8" i="52"/>
  <c r="K8" i="52" s="1"/>
  <c r="H7" i="52"/>
  <c r="K7" i="52" s="1"/>
  <c r="S14" i="49"/>
  <c r="S12" i="49"/>
  <c r="Q14" i="49"/>
  <c r="P14" i="47"/>
  <c r="P13" i="47"/>
  <c r="E8" i="36"/>
  <c r="H8" i="36"/>
  <c r="K8" i="36" s="1"/>
  <c r="Q13" i="49"/>
  <c r="Q12" i="49"/>
  <c r="F7" i="36"/>
  <c r="H7" i="36"/>
  <c r="K7" i="36"/>
  <c r="P12" i="47"/>
  <c r="Q11" i="49"/>
  <c r="P11" i="47"/>
  <c r="F6" i="36"/>
  <c r="H6" i="36"/>
  <c r="K6" i="36"/>
  <c r="F9" i="36"/>
  <c r="H5" i="36"/>
  <c r="K5" i="36" s="1"/>
  <c r="G9" i="36"/>
  <c r="H4" i="36"/>
  <c r="K4" i="36"/>
  <c r="P14" i="49"/>
  <c r="O14" i="47"/>
  <c r="H8" i="51"/>
  <c r="K8" i="51" s="1"/>
  <c r="O12" i="47"/>
  <c r="P12" i="49"/>
  <c r="H6" i="51"/>
  <c r="K6" i="51" s="1"/>
  <c r="O10" i="47"/>
  <c r="H5" i="51"/>
  <c r="K5" i="51" s="1"/>
  <c r="P10" i="49"/>
  <c r="O9" i="47"/>
  <c r="O14" i="49"/>
  <c r="O13" i="49"/>
  <c r="N13" i="47"/>
  <c r="N12" i="47"/>
  <c r="O12" i="49"/>
  <c r="N11" i="47"/>
  <c r="O11" i="49"/>
  <c r="N10" i="47"/>
  <c r="G9" i="50"/>
  <c r="O10" i="49"/>
  <c r="E4" i="50"/>
  <c r="H4" i="50" s="1"/>
  <c r="K4" i="50" s="1"/>
  <c r="N9" i="47"/>
  <c r="E9" i="50"/>
  <c r="H9" i="50" s="1"/>
  <c r="D5" i="35" s="1"/>
  <c r="M14" i="49"/>
  <c r="L12" i="47"/>
  <c r="H9" i="31"/>
  <c r="M11" i="49"/>
  <c r="L10" i="47"/>
  <c r="M10" i="49"/>
  <c r="L9" i="47"/>
  <c r="I8" i="47" s="1"/>
  <c r="M9" i="49"/>
  <c r="F9" i="31"/>
  <c r="N14" i="49"/>
  <c r="M14" i="47"/>
  <c r="M13" i="47"/>
  <c r="E8" i="30"/>
  <c r="I8" i="30" s="1"/>
  <c r="L8" i="30" s="1"/>
  <c r="N13" i="49"/>
  <c r="N12" i="49"/>
  <c r="M11" i="47"/>
  <c r="M9" i="47"/>
  <c r="G9" i="30"/>
  <c r="T13" i="49"/>
  <c r="K8" i="29"/>
  <c r="L8" i="29"/>
  <c r="O8" i="29" s="1"/>
  <c r="J9" i="29"/>
  <c r="J5" i="29"/>
  <c r="S12" i="47"/>
  <c r="T11" i="49"/>
  <c r="I9" i="29"/>
  <c r="T14" i="49"/>
  <c r="T12" i="49"/>
  <c r="L6" i="29"/>
  <c r="O6" i="29" s="1"/>
  <c r="H9" i="29"/>
  <c r="H4" i="29"/>
  <c r="T9" i="49"/>
  <c r="S14" i="47"/>
  <c r="S13" i="47"/>
  <c r="S11" i="47"/>
  <c r="T10" i="49"/>
  <c r="S10" i="47"/>
  <c r="S9" i="47"/>
  <c r="B6" i="36"/>
  <c r="B6" i="31"/>
  <c r="B6" i="52"/>
  <c r="B6" i="32"/>
  <c r="B6" i="53"/>
  <c r="B6" i="50"/>
  <c r="B5" i="31"/>
  <c r="B4" i="52"/>
  <c r="B3" i="30"/>
  <c r="B3" i="52"/>
  <c r="B2" i="52"/>
  <c r="B2" i="56"/>
  <c r="B2" i="31"/>
  <c r="B2" i="35"/>
  <c r="B7" i="30"/>
  <c r="B7" i="31"/>
  <c r="B2" i="54"/>
  <c r="B7" i="52"/>
  <c r="B7" i="53"/>
  <c r="G9" i="51"/>
  <c r="D51" i="21"/>
  <c r="E51" i="21" s="1"/>
  <c r="G9" i="29"/>
  <c r="L9" i="29" s="1"/>
  <c r="E9" i="56"/>
  <c r="H9" i="56" s="1"/>
  <c r="E9" i="53"/>
  <c r="H9" i="53" s="1"/>
  <c r="D5" i="54" s="1"/>
  <c r="F9" i="50"/>
  <c r="E9" i="36"/>
  <c r="H9" i="36" s="1"/>
  <c r="E9" i="30"/>
  <c r="I9" i="30" s="1"/>
  <c r="C36" i="34" s="1"/>
  <c r="D32" i="23"/>
  <c r="E32" i="23" s="1"/>
  <c r="E9" i="31"/>
  <c r="I9" i="31" s="1"/>
  <c r="C21" i="34" s="1"/>
  <c r="E9" i="32"/>
  <c r="I9" i="32"/>
  <c r="G51" i="34" s="1"/>
  <c r="C51" i="34"/>
  <c r="I8" i="32"/>
  <c r="L8" i="32" s="1"/>
  <c r="I4" i="32"/>
  <c r="L4" i="32" s="1"/>
  <c r="K19" i="47"/>
  <c r="J19" i="47" s="1"/>
  <c r="D19" i="47" s="1"/>
  <c r="G19" i="47" s="1"/>
  <c r="E9" i="52"/>
  <c r="H9" i="52" s="1"/>
  <c r="E9" i="51"/>
  <c r="H9" i="51" s="1"/>
  <c r="K22" i="47"/>
  <c r="J22" i="47" s="1"/>
  <c r="D22" i="47" s="1"/>
  <c r="G22" i="47" s="1"/>
  <c r="L17" i="49"/>
  <c r="K17" i="49" s="1"/>
  <c r="D17" i="49" s="1"/>
  <c r="G17" i="49" s="1"/>
  <c r="G23" i="49" s="1"/>
  <c r="D16" i="49" s="1"/>
  <c r="H16" i="47"/>
  <c r="H16" i="49"/>
  <c r="H36" i="35" l="1"/>
  <c r="D36" i="35"/>
  <c r="H36" i="54"/>
  <c r="D36" i="54"/>
  <c r="H20" i="54"/>
  <c r="D20" i="54"/>
  <c r="H20" i="35"/>
  <c r="D20" i="35"/>
  <c r="L18" i="49"/>
  <c r="K18" i="49" s="1"/>
  <c r="D18" i="49" s="1"/>
  <c r="G18" i="49" s="1"/>
  <c r="L21" i="49"/>
  <c r="K21" i="49" s="1"/>
  <c r="D21" i="49" s="1"/>
  <c r="G21" i="49" s="1"/>
  <c r="L22" i="49"/>
  <c r="K22" i="49" s="1"/>
  <c r="D22" i="49" s="1"/>
  <c r="G22" i="49" s="1"/>
  <c r="A6" i="50"/>
  <c r="K25" i="49"/>
  <c r="K18" i="47"/>
  <c r="J18" i="47" s="1"/>
  <c r="D18" i="47" s="1"/>
  <c r="G18" i="47" s="1"/>
  <c r="G87" i="44"/>
  <c r="A4" i="50"/>
  <c r="A1" i="53"/>
  <c r="K20" i="47"/>
  <c r="J20" i="47" s="1"/>
  <c r="D20" i="47" s="1"/>
  <c r="G20" i="47" s="1"/>
  <c r="K26" i="49"/>
  <c r="A4" i="31"/>
  <c r="A4" i="56"/>
  <c r="K27" i="49"/>
  <c r="K28" i="49" s="1"/>
  <c r="L28" i="49" s="1"/>
  <c r="L19" i="49"/>
  <c r="K19" i="49" s="1"/>
  <c r="D19" i="49" s="1"/>
  <c r="G19" i="49" s="1"/>
  <c r="I27" i="39"/>
  <c r="D27" i="49" s="1"/>
  <c r="J27" i="49" s="1"/>
  <c r="A4" i="32"/>
  <c r="B5" i="32"/>
  <c r="A6" i="30"/>
  <c r="B5" i="52"/>
  <c r="A4" i="51"/>
  <c r="B6" i="30"/>
  <c r="A4" i="36"/>
  <c r="B5" i="30"/>
  <c r="B2" i="36"/>
  <c r="B5" i="53"/>
  <c r="D2" i="54"/>
  <c r="B6" i="51"/>
  <c r="A4" i="53"/>
  <c r="A2" i="50"/>
  <c r="B5" i="56"/>
  <c r="R50" i="21"/>
  <c r="O50" i="21"/>
  <c r="J29" i="47"/>
  <c r="D29" i="47"/>
  <c r="J26" i="47"/>
  <c r="D26" i="47"/>
  <c r="G26" i="47" s="1"/>
  <c r="M36" i="47"/>
  <c r="H36" i="47" s="1"/>
  <c r="H52" i="54"/>
  <c r="D52" i="35"/>
  <c r="H52" i="35"/>
  <c r="D52" i="54"/>
  <c r="J35" i="47"/>
  <c r="D35" i="47"/>
  <c r="G35" i="47" s="1"/>
  <c r="J33" i="47"/>
  <c r="D33" i="47"/>
  <c r="G33" i="47" s="1"/>
  <c r="N25" i="49"/>
  <c r="J30" i="47"/>
  <c r="D30" i="47"/>
  <c r="G30" i="47" s="1"/>
  <c r="G31" i="47"/>
  <c r="L31" i="47" s="1"/>
  <c r="G29" i="47"/>
  <c r="G28" i="47"/>
  <c r="L28" i="47" s="1"/>
  <c r="C15" i="48" s="1"/>
  <c r="D37" i="47"/>
  <c r="G37" i="47" s="1"/>
  <c r="J37" i="47"/>
  <c r="D31" i="47"/>
  <c r="J31" i="47"/>
  <c r="K31" i="47" s="1"/>
  <c r="D38" i="47"/>
  <c r="G38" i="47" s="1"/>
  <c r="J38" i="47"/>
  <c r="D32" i="47"/>
  <c r="G32" i="47" s="1"/>
  <c r="J32" i="47"/>
  <c r="K32" i="47" s="1"/>
  <c r="J27" i="47"/>
  <c r="K27" i="47" s="1"/>
  <c r="D27" i="47"/>
  <c r="G27" i="47" s="1"/>
  <c r="L27" i="47" s="1"/>
  <c r="C14" i="48" s="1"/>
  <c r="J25" i="47"/>
  <c r="D25" i="47"/>
  <c r="G25" i="47" s="1"/>
  <c r="J34" i="47"/>
  <c r="D34" i="47"/>
  <c r="G34" i="47" s="1"/>
  <c r="A1" i="34"/>
  <c r="A2" i="36"/>
  <c r="A6" i="56"/>
  <c r="G15" i="39"/>
  <c r="B2" i="50"/>
  <c r="B2" i="32"/>
  <c r="H28" i="49"/>
  <c r="H5" i="54"/>
  <c r="B2" i="53"/>
  <c r="B1" i="54"/>
  <c r="A2" i="31"/>
  <c r="A2" i="52"/>
  <c r="B1" i="35"/>
  <c r="B2" i="30"/>
  <c r="L50" i="21"/>
  <c r="I50" i="21"/>
  <c r="I31" i="40"/>
  <c r="K12" i="47"/>
  <c r="J12" i="47" s="1"/>
  <c r="D12" i="47" s="1"/>
  <c r="G12" i="47" s="1"/>
  <c r="K11" i="47"/>
  <c r="J11" i="47" s="1"/>
  <c r="D11" i="47" s="1"/>
  <c r="G11" i="47" s="1"/>
  <c r="K14" i="47"/>
  <c r="J14" i="47" s="1"/>
  <c r="D14" i="47" s="1"/>
  <c r="G14" i="47" s="1"/>
  <c r="L11" i="49"/>
  <c r="K11" i="49" s="1"/>
  <c r="D11" i="49" s="1"/>
  <c r="G11" i="49" s="1"/>
  <c r="L9" i="49"/>
  <c r="K9" i="49" s="1"/>
  <c r="D9" i="49" s="1"/>
  <c r="G9" i="49" s="1"/>
  <c r="G15" i="49" s="1"/>
  <c r="D8" i="49" s="1"/>
  <c r="K10" i="47"/>
  <c r="J10" i="47" s="1"/>
  <c r="D10" i="47" s="1"/>
  <c r="G10" i="47" s="1"/>
  <c r="L10" i="49"/>
  <c r="K10" i="49" s="1"/>
  <c r="D10" i="49" s="1"/>
  <c r="G10" i="49" s="1"/>
  <c r="G36" i="34"/>
  <c r="L12" i="49"/>
  <c r="K12" i="49" s="1"/>
  <c r="D12" i="49" s="1"/>
  <c r="G12" i="49" s="1"/>
  <c r="H5" i="35"/>
  <c r="L13" i="49"/>
  <c r="K13" i="49" s="1"/>
  <c r="D13" i="49" s="1"/>
  <c r="G13" i="49" s="1"/>
  <c r="K13" i="47"/>
  <c r="J13" i="47" s="1"/>
  <c r="D13" i="47" s="1"/>
  <c r="G13" i="47" s="1"/>
  <c r="K9" i="47"/>
  <c r="J9" i="47" s="1"/>
  <c r="D9" i="47" s="1"/>
  <c r="G9" i="47" s="1"/>
  <c r="G15" i="47" s="1"/>
  <c r="D8" i="47" s="1"/>
  <c r="L14" i="49"/>
  <c r="K14" i="49" s="1"/>
  <c r="D14" i="49" s="1"/>
  <c r="G14" i="49" s="1"/>
  <c r="C5" i="34"/>
  <c r="G5" i="34"/>
  <c r="B3" i="51"/>
  <c r="A5" i="56"/>
  <c r="A5" i="52"/>
  <c r="B3" i="31"/>
  <c r="B3" i="56"/>
  <c r="B7" i="32"/>
  <c r="B7" i="50"/>
  <c r="B7" i="56"/>
  <c r="C2" i="54"/>
  <c r="B4" i="51"/>
  <c r="L6" i="49"/>
  <c r="A3" i="52"/>
  <c r="A1" i="30"/>
  <c r="B2" i="34"/>
  <c r="B3" i="36"/>
  <c r="B4" i="32"/>
  <c r="A5" i="50"/>
  <c r="A3" i="51"/>
  <c r="A6" i="36"/>
  <c r="A1" i="31"/>
  <c r="A3" i="36"/>
  <c r="B7" i="36"/>
  <c r="A2" i="34"/>
  <c r="B3" i="53"/>
  <c r="B5" i="50"/>
  <c r="A6" i="53"/>
  <c r="A1" i="50"/>
  <c r="A1" i="51"/>
  <c r="A5" i="53"/>
  <c r="A6" i="51"/>
  <c r="A5" i="30"/>
  <c r="C2" i="35"/>
  <c r="B4" i="50"/>
  <c r="C1" i="35"/>
  <c r="A5" i="32"/>
  <c r="A1" i="52"/>
  <c r="A6" i="32"/>
  <c r="A5" i="31"/>
  <c r="G21" i="34"/>
  <c r="J8" i="49"/>
  <c r="D24" i="49" l="1"/>
  <c r="J39" i="47"/>
  <c r="K25" i="47"/>
  <c r="K39" i="47" s="1"/>
  <c r="I12" i="48" s="1"/>
  <c r="H12" i="48" s="1"/>
  <c r="J36" i="47"/>
  <c r="D36" i="47"/>
  <c r="G36" i="47" s="1"/>
  <c r="G39" i="47" s="1"/>
  <c r="D15" i="48"/>
  <c r="H15" i="48"/>
  <c r="H14" i="48"/>
  <c r="D14" i="48"/>
  <c r="C16" i="48"/>
  <c r="L25" i="47"/>
  <c r="L32" i="47" l="1"/>
  <c r="C17" i="48" s="1"/>
  <c r="D12" i="48"/>
  <c r="D24" i="47"/>
  <c r="D17" i="48"/>
  <c r="H17" i="48"/>
  <c r="C13" i="48"/>
  <c r="L39" i="47"/>
  <c r="H16" i="48"/>
  <c r="D16" i="48"/>
  <c r="D13" i="48" l="1"/>
  <c r="H13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Print</author>
  </authors>
  <commentList>
    <comment ref="A3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The framework partner who is providing the feedback on performance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Print</author>
  </authors>
  <commentList>
    <comment ref="A3" authorId="0" shapeId="0" xr:uid="{1A6DB892-1A26-4348-B3BD-1C80A2F102D0}">
      <text>
        <r>
          <rPr>
            <sz val="8"/>
            <color indexed="81"/>
            <rFont val="Tahoma"/>
            <family val="2"/>
          </rPr>
          <t xml:space="preserve">The framework partner who is providing the feedback on performance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Print</author>
  </authors>
  <commentList>
    <comment ref="A3" authorId="0" shapeId="0" xr:uid="{1289949F-390C-4CF8-99F8-8C9A0AE35500}">
      <text>
        <r>
          <rPr>
            <sz val="8"/>
            <color indexed="81"/>
            <rFont val="Tahoma"/>
            <family val="2"/>
          </rPr>
          <t xml:space="preserve">The framework partner who is providing the feedback on performance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Print</author>
  </authors>
  <commentList>
    <comment ref="A3" authorId="0" shapeId="0" xr:uid="{E8F1E24D-4360-454A-8CDF-79FD8C75FF55}">
      <text>
        <r>
          <rPr>
            <sz val="8"/>
            <color indexed="81"/>
            <rFont val="Tahoma"/>
            <family val="2"/>
          </rPr>
          <t xml:space="preserve">The framework partner who is providing the feedback on performance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Print</author>
  </authors>
  <commentList>
    <comment ref="A3" authorId="0" shapeId="0" xr:uid="{E5CF2441-24C9-430B-9524-99F063AA232E}">
      <text>
        <r>
          <rPr>
            <sz val="8"/>
            <color indexed="81"/>
            <rFont val="Tahoma"/>
            <family val="2"/>
          </rPr>
          <t xml:space="preserve">The framework partner who is providing the feedback on performance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Print</author>
  </authors>
  <commentList>
    <comment ref="A3" authorId="0" shapeId="0" xr:uid="{FFA6802C-1A19-4166-81A6-B88EEB3F484D}">
      <text>
        <r>
          <rPr>
            <sz val="8"/>
            <color indexed="81"/>
            <rFont val="Tahoma"/>
            <family val="2"/>
          </rPr>
          <t xml:space="preserve">The framework partner who is providing the feedback on performance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</author>
  </authors>
  <commentList>
    <comment ref="D36" authorId="0" shapeId="0" xr:uid="{00000000-0006-0000-0800-000001000000}">
      <text>
        <r>
          <rPr>
            <sz val="9"/>
            <color indexed="81"/>
            <rFont val="Tahoma"/>
            <family val="2"/>
          </rPr>
          <t>10 = Defect free
  9 = A few minor defects – no impact on end users
  8 = Some defects with no significant impact on client or users; dealt with by maintenance
  7 = Some defects – minor repairs needed; some impact on end users    
  6 = Some defects with some impact on end users; defects take some time to rectify and cause minor disruption to end users.
  5 = Many defects with some impact on client or users; defects take some time to rectify and cause short-term disruption to users. 
  4 = Many defects with significant impact on users; planned rectification has a significant impact on end users.
  3 = Major defects with major impact on client or users; require immediate and long term actions; rectification has large impact on end users. 
  2 = Several major and minor defects – many aspects unsatisfactory, only one or two just satisfactory; redesign and reconstruction needed to ensure satisfactory usage; considerable disruption to end users.
  1 = Totally defective - defects so severe it is not be possible to  use facility; long term rectification work required with large and long term impact on end users.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<sst xmlns="http://schemas.openxmlformats.org/spreadsheetml/2006/main" count="1260" uniqueCount="531">
  <si>
    <t>A:</t>
  </si>
  <si>
    <t>B:</t>
  </si>
  <si>
    <t>Quality of service</t>
  </si>
  <si>
    <t>C:</t>
  </si>
  <si>
    <t>D:</t>
  </si>
  <si>
    <t>E:</t>
  </si>
  <si>
    <t>Overall Performance</t>
  </si>
  <si>
    <t>Safety</t>
  </si>
  <si>
    <t>Score</t>
  </si>
  <si>
    <t>-</t>
  </si>
  <si>
    <t>N/A</t>
  </si>
  <si>
    <t>Collaboration</t>
  </si>
  <si>
    <t xml:space="preserve">D: </t>
  </si>
  <si>
    <t>F:</t>
  </si>
  <si>
    <t>Date</t>
  </si>
  <si>
    <t>PM</t>
  </si>
  <si>
    <t>SCP</t>
  </si>
  <si>
    <t>Mental Health</t>
  </si>
  <si>
    <t>LGH</t>
  </si>
  <si>
    <t>SCCC</t>
  </si>
  <si>
    <t>CH</t>
  </si>
  <si>
    <t>Other</t>
  </si>
  <si>
    <t>Buildingtype</t>
  </si>
  <si>
    <t>Projecttype</t>
  </si>
  <si>
    <t>New build</t>
  </si>
  <si>
    <t>Refurb</t>
  </si>
  <si>
    <t>Mixed</t>
  </si>
  <si>
    <t>Velindre</t>
  </si>
  <si>
    <t>Projectstage</t>
  </si>
  <si>
    <t>SOC</t>
  </si>
  <si>
    <t>Construction</t>
  </si>
  <si>
    <t>Partnerrole</t>
  </si>
  <si>
    <t>Comments</t>
  </si>
  <si>
    <t>F+G</t>
  </si>
  <si>
    <t>Project details:</t>
  </si>
  <si>
    <t>OBC</t>
  </si>
  <si>
    <t>FBC</t>
  </si>
  <si>
    <t>Specialist Unit</t>
  </si>
  <si>
    <t>Score using the 1-10 scale.</t>
  </si>
  <si>
    <t>Performance summary</t>
  </si>
  <si>
    <t>Scale</t>
  </si>
  <si>
    <t>Comments:</t>
  </si>
  <si>
    <t>Cwm Taf</t>
  </si>
  <si>
    <t>Hywel Dda</t>
  </si>
  <si>
    <t>Powys</t>
  </si>
  <si>
    <t>Performance Summary</t>
  </si>
  <si>
    <t>SCP Performance</t>
  </si>
  <si>
    <t>Average</t>
  </si>
  <si>
    <t>Target</t>
  </si>
  <si>
    <t>Overall performance</t>
  </si>
  <si>
    <t>TCA Performance</t>
  </si>
  <si>
    <t>PM Performance</t>
  </si>
  <si>
    <t>A</t>
  </si>
  <si>
    <t>B</t>
  </si>
  <si>
    <t>C</t>
  </si>
  <si>
    <t>D</t>
  </si>
  <si>
    <t>E</t>
  </si>
  <si>
    <t>F</t>
  </si>
  <si>
    <t>SV performance</t>
  </si>
  <si>
    <t>Framework &amp; role</t>
  </si>
  <si>
    <t>Service</t>
  </si>
  <si>
    <t>Timelines</t>
  </si>
  <si>
    <t>Timeliness</t>
  </si>
  <si>
    <t>Cost Predictability</t>
  </si>
  <si>
    <t>Performance</t>
  </si>
  <si>
    <t xml:space="preserve">  Comments</t>
  </si>
  <si>
    <t>Time Predictability</t>
  </si>
  <si>
    <t xml:space="preserve">Data </t>
  </si>
  <si>
    <t>Time</t>
  </si>
  <si>
    <t>AEDET</t>
  </si>
  <si>
    <t>Character and Innovation</t>
  </si>
  <si>
    <t>Form and Materials</t>
  </si>
  <si>
    <t>Staff and patient environment</t>
  </si>
  <si>
    <t>Urban and social integration</t>
  </si>
  <si>
    <t>Engineering</t>
  </si>
  <si>
    <t>Use</t>
  </si>
  <si>
    <t>Access</t>
  </si>
  <si>
    <t>Space</t>
  </si>
  <si>
    <t>Cost</t>
  </si>
  <si>
    <t>Number of defects appended to completion certificate</t>
  </si>
  <si>
    <t>Quality</t>
  </si>
  <si>
    <t>Defects</t>
  </si>
  <si>
    <t>Management</t>
  </si>
  <si>
    <t>Health &amp; Wellbeing</t>
  </si>
  <si>
    <t>Energy</t>
  </si>
  <si>
    <t>Transport</t>
  </si>
  <si>
    <t>Water</t>
  </si>
  <si>
    <t>Materials</t>
  </si>
  <si>
    <t>Waste</t>
  </si>
  <si>
    <t>Land Use &amp; Ecology</t>
  </si>
  <si>
    <t>Pollution</t>
  </si>
  <si>
    <t>Total BREEAM Score</t>
  </si>
  <si>
    <t>BREEAM level achieved</t>
  </si>
  <si>
    <t>Good</t>
  </si>
  <si>
    <t>Score out of 6</t>
  </si>
  <si>
    <t>Energyrating</t>
  </si>
  <si>
    <t>Construction value</t>
  </si>
  <si>
    <t xml:space="preserve">No of employees </t>
  </si>
  <si>
    <t>Total employees</t>
  </si>
  <si>
    <t>0-20 miles (within Wales)</t>
  </si>
  <si>
    <t>21-50 miles (within Wales)</t>
  </si>
  <si>
    <t>50+ miles (within Wales)</t>
  </si>
  <si>
    <t>Local suppliers and subcontractors</t>
  </si>
  <si>
    <t>ENERGY</t>
  </si>
  <si>
    <t>Data</t>
  </si>
  <si>
    <t>Local labour - distance travelled to work</t>
  </si>
  <si>
    <t>Sustainability</t>
  </si>
  <si>
    <t>G</t>
  </si>
  <si>
    <t>H</t>
  </si>
  <si>
    <t>I</t>
  </si>
  <si>
    <t>J</t>
  </si>
  <si>
    <t>KPI</t>
  </si>
  <si>
    <t>&gt;105%</t>
  </si>
  <si>
    <t>Exceeds Target Price</t>
  </si>
  <si>
    <t>Less than or equal to Target Price</t>
  </si>
  <si>
    <t>Star rating</t>
  </si>
  <si>
    <t>On-time</t>
  </si>
  <si>
    <t>Early</t>
  </si>
  <si>
    <t>Av = less than 3</t>
  </si>
  <si>
    <t>Av = 3 to 4</t>
  </si>
  <si>
    <t>Av = 4.0 to 4.5</t>
  </si>
  <si>
    <t>4.5 to 5.0</t>
  </si>
  <si>
    <t>Av = more than 5.0</t>
  </si>
  <si>
    <t xml:space="preserve"> &lt;7</t>
  </si>
  <si>
    <t>&gt;100</t>
  </si>
  <si>
    <t>51-100</t>
  </si>
  <si>
    <t>26-50</t>
  </si>
  <si>
    <t>1-25</t>
  </si>
  <si>
    <t>AFR = 0
(Zero reportable accidents)</t>
  </si>
  <si>
    <t>&lt;Excellent</t>
  </si>
  <si>
    <t>Excellent</t>
  </si>
  <si>
    <t>Outstanding</t>
  </si>
  <si>
    <t>&lt; Very good</t>
  </si>
  <si>
    <t>Very good</t>
  </si>
  <si>
    <t>BREEAM Rating</t>
  </si>
  <si>
    <t>Pass</t>
  </si>
  <si>
    <t>&lt;80%</t>
  </si>
  <si>
    <t>90%-95%</t>
  </si>
  <si>
    <t>&gt;95%</t>
  </si>
  <si>
    <t>&lt;50%</t>
  </si>
  <si>
    <t>50% - 60%</t>
  </si>
  <si>
    <t>60% - 70%</t>
  </si>
  <si>
    <t>70% - 80%</t>
  </si>
  <si>
    <t>&gt;80%</t>
  </si>
  <si>
    <t>Score
(1-10)</t>
  </si>
  <si>
    <t>LHB/T</t>
  </si>
  <si>
    <t>CA</t>
  </si>
  <si>
    <t>CDMC</t>
  </si>
  <si>
    <t>CSE</t>
  </si>
  <si>
    <t>BSE</t>
  </si>
  <si>
    <t>Region</t>
  </si>
  <si>
    <t>Timely delivery of services/information</t>
  </si>
  <si>
    <t>Collaborative approach</t>
  </si>
  <si>
    <t>Commitment to safety</t>
  </si>
  <si>
    <t>G:</t>
  </si>
  <si>
    <t>Clear aims and objectives</t>
  </si>
  <si>
    <t>Super</t>
  </si>
  <si>
    <t>Arch</t>
  </si>
  <si>
    <t>Unclassified</t>
  </si>
  <si>
    <t>Contract programme (weeks)</t>
  </si>
  <si>
    <t>Actual project duration (weeks)</t>
  </si>
  <si>
    <t>Approx AIR for project to date</t>
  </si>
  <si>
    <t>BREEAM project type classification</t>
  </si>
  <si>
    <t>Outside Wales</t>
  </si>
  <si>
    <t>% of construction value let to date</t>
  </si>
  <si>
    <t>Total hours worked on project to date (own labour)</t>
  </si>
  <si>
    <t>Total number RIDDOR accidents on project to date</t>
  </si>
  <si>
    <t>Total hours worked on project to date (subcontractors)</t>
  </si>
  <si>
    <t>AFR for project to date</t>
  </si>
  <si>
    <t>More than 8 weeks late</t>
  </si>
  <si>
    <t>4 to 8 weeks late</t>
  </si>
  <si>
    <t>4 weeks late to 0 weeks late</t>
  </si>
  <si>
    <t>Weeks early or late (inc extensions)</t>
  </si>
  <si>
    <t>Agreed changes to completion date (weeks)</t>
  </si>
  <si>
    <t>£</t>
  </si>
  <si>
    <t>Weeks</t>
  </si>
  <si>
    <t>Rating</t>
  </si>
  <si>
    <t>% within Wales</t>
  </si>
  <si>
    <t>Total value of supplier and subcontract packages let to date</t>
  </si>
  <si>
    <t>Welsh-let value to date</t>
  </si>
  <si>
    <t>Data entry</t>
  </si>
  <si>
    <t>No KPI data to report</t>
  </si>
  <si>
    <t>Final total of the Prices  (£)</t>
  </si>
  <si>
    <t>Cost v Allowance</t>
  </si>
  <si>
    <r>
      <t>EPC rating (CO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</si>
  <si>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K</t>
  </si>
  <si>
    <t>Quality of core services</t>
  </si>
  <si>
    <t>Commitment to key project objectives</t>
  </si>
  <si>
    <t>Appropriate resourcing</t>
  </si>
  <si>
    <t>CA star rating:</t>
  </si>
  <si>
    <t>Quality of service delivery</t>
  </si>
  <si>
    <t>Timely delivery of information and decisions</t>
  </si>
  <si>
    <t>Commitment to project / appropriate resourcing of delivery team</t>
  </si>
  <si>
    <r>
      <t xml:space="preserve">6-monthly KPI Report:
</t>
    </r>
    <r>
      <rPr>
        <b/>
        <i/>
        <sz val="9"/>
        <color indexed="9"/>
        <rFont val="Calibri"/>
        <family val="2"/>
      </rPr>
      <t>Complete the Safety, Local Labour and Local Suppliers KPIs, the Company Performance KPIs and the Client Performance KPIs</t>
    </r>
  </si>
  <si>
    <t>10  Totally satisfied / Exceptional performance</t>
  </si>
  <si>
    <t>9  Very satisfied / Excellent performance</t>
  </si>
  <si>
    <t xml:space="preserve">8  Satisfied / Very good performance </t>
  </si>
  <si>
    <t>7  Mostly satisfied - Good performance</t>
  </si>
  <si>
    <t xml:space="preserve">6  Neutral - tending towards satisfied </t>
  </si>
  <si>
    <t xml:space="preserve">5  Neutral -  tending towards dissatisfied </t>
  </si>
  <si>
    <t>4  Somewhat dissatisfied / several areas less than satisfactory</t>
  </si>
  <si>
    <t>3  Mostly dissatisfied - many areas less than satisfactory</t>
  </si>
  <si>
    <t>2  Very dissatisfied / Unacceptable performance in several areas</t>
  </si>
  <si>
    <t>1  Totally dissatisfied / Unacceptable performance in almost all areas</t>
  </si>
  <si>
    <t>-  Not Applicable</t>
  </si>
  <si>
    <t>Self-assessment and collaborative scoring is not permitted.</t>
  </si>
  <si>
    <t>Abertawe Bro Morgannwg</t>
  </si>
  <si>
    <t>Aneurin Bevan</t>
  </si>
  <si>
    <t>Betsi Cadwaladr</t>
  </si>
  <si>
    <t>Cardiff &amp; Vale</t>
  </si>
  <si>
    <t>Refurburbishment</t>
  </si>
  <si>
    <t>Operational commissioning</t>
  </si>
  <si>
    <t>Project closure</t>
  </si>
  <si>
    <t>Final Price for Work Done to Date (£)</t>
  </si>
  <si>
    <t>Target Price Comparator (£)</t>
  </si>
  <si>
    <t>LHB/Trust</t>
  </si>
  <si>
    <t>Final assessment of Price for Work Done to Date (£)</t>
  </si>
  <si>
    <t>Did BREEAM assess the project as New Build or Refurbishment?</t>
  </si>
  <si>
    <t>Value of reused and recycled material used in construction (£)</t>
  </si>
  <si>
    <t>Demolition</t>
  </si>
  <si>
    <t>Total construction and demolition waste generated (tonnes)</t>
  </si>
  <si>
    <t>Total value of materials used on the project</t>
  </si>
  <si>
    <t>&lt;15%</t>
  </si>
  <si>
    <t>15% - 17.5%</t>
  </si>
  <si>
    <t>17.5%-20%</t>
  </si>
  <si>
    <t>20%-22.5%</t>
  </si>
  <si>
    <t>&gt;22.5%</t>
  </si>
  <si>
    <t>% reused and recycled materials incorporated into project (by value)</t>
  </si>
  <si>
    <t>Waste recovery</t>
  </si>
  <si>
    <t>Wastetarget</t>
  </si>
  <si>
    <t>Refurb/strip out</t>
  </si>
  <si>
    <t>Excavation</t>
  </si>
  <si>
    <t>Waste generation</t>
  </si>
  <si>
    <t>Waste: re-used and recycled material content</t>
  </si>
  <si>
    <t>&lt;90%</t>
  </si>
  <si>
    <t>&gt;90%</t>
  </si>
  <si>
    <t>%</t>
  </si>
  <si>
    <t>BAM</t>
  </si>
  <si>
    <t>Interserve</t>
  </si>
  <si>
    <t>G&amp;T</t>
  </si>
  <si>
    <t>Atkins</t>
  </si>
  <si>
    <t>HLMAD</t>
  </si>
  <si>
    <t>Opus</t>
  </si>
  <si>
    <t>Hoare Lea</t>
  </si>
  <si>
    <t>WSP</t>
  </si>
  <si>
    <t>Ove Arup</t>
  </si>
  <si>
    <t>Ramboll</t>
  </si>
  <si>
    <t>SE Wales</t>
  </si>
  <si>
    <t>SW Wales</t>
  </si>
  <si>
    <t>ARCHlist</t>
  </si>
  <si>
    <t>CSElist</t>
  </si>
  <si>
    <t>To create a drop-down list from a range of cells, select the range of cells and then assign a name in the box to the bottom left of the ribbon. To edit or delete a named range CTRL+F3</t>
  </si>
  <si>
    <t>BSElist</t>
  </si>
  <si>
    <t>Use of local suppliers/subcontractors</t>
  </si>
  <si>
    <t>Use of local labour</t>
  </si>
  <si>
    <t>Defects - number at handover</t>
  </si>
  <si>
    <t>Defects - impact</t>
  </si>
  <si>
    <t>Quality of Design (AEDET)</t>
  </si>
  <si>
    <t>Project time predictability</t>
  </si>
  <si>
    <t>Project cost predictability</t>
  </si>
  <si>
    <t>Project cost v Project allowance</t>
  </si>
  <si>
    <t>Av = 9-10</t>
  </si>
  <si>
    <t>Av = 8-9</t>
  </si>
  <si>
    <t>Av = 7=8</t>
  </si>
  <si>
    <t>Av = 6-7</t>
  </si>
  <si>
    <t>Av &lt;6</t>
  </si>
  <si>
    <t>Client performance</t>
  </si>
  <si>
    <t>Company performance</t>
  </si>
  <si>
    <t>N Wales</t>
  </si>
  <si>
    <t>10-13</t>
  </si>
  <si>
    <t>&gt;20</t>
  </si>
  <si>
    <t>13-20</t>
  </si>
  <si>
    <t>7-10</t>
  </si>
  <si>
    <t>&lt;7</t>
  </si>
  <si>
    <t>95%-98%</t>
  </si>
  <si>
    <t>98%-99%</t>
  </si>
  <si>
    <t>&gt;99%</t>
  </si>
  <si>
    <t>70%-80%</t>
  </si>
  <si>
    <t>80%-90%</t>
  </si>
  <si>
    <t>60%-70%</t>
  </si>
  <si>
    <t>&lt;60%</t>
  </si>
  <si>
    <t>&lt;70%</t>
  </si>
  <si>
    <t>EXCAVATION waste generated</t>
  </si>
  <si>
    <t>DEMOLITION waste generated</t>
  </si>
  <si>
    <t>CONSTRUCTION waste generated</t>
  </si>
  <si>
    <t>REFURB/STRIP OUT waste generated</t>
  </si>
  <si>
    <t>80%-85%</t>
  </si>
  <si>
    <t>85%-90%</t>
  </si>
  <si>
    <t>AFR&gt;0.50</t>
  </si>
  <si>
    <t>AFR = 0.50- 0.30</t>
  </si>
  <si>
    <t>AFR = 0.30 - 0.25</t>
  </si>
  <si>
    <t>AFR = 0.25-0.01</t>
  </si>
  <si>
    <r>
      <t xml:space="preserve">Project completion KPI Report
</t>
    </r>
    <r>
      <rPr>
        <b/>
        <i/>
        <sz val="9"/>
        <color indexed="9"/>
        <rFont val="Calibri"/>
        <family val="2"/>
      </rPr>
      <t>On co</t>
    </r>
    <r>
      <rPr>
        <b/>
        <i/>
        <sz val="9"/>
        <color indexed="9"/>
        <rFont val="Calibri"/>
        <family val="2"/>
      </rPr>
      <t>mpletion of the project, report all Project KPIs, the Company Performance KPIs and the Client Performance KPIs</t>
    </r>
  </si>
  <si>
    <t>Key Performance Indicator</t>
  </si>
  <si>
    <t>Company Performance overall</t>
  </si>
  <si>
    <t>Client Performance overall</t>
  </si>
  <si>
    <t>Project performance overall</t>
  </si>
  <si>
    <t>Weight</t>
  </si>
  <si>
    <t>Weighted average score for each cartegory</t>
  </si>
  <si>
    <t>BREEAM</t>
  </si>
  <si>
    <t>Waste to landfill</t>
  </si>
  <si>
    <t>Project performance - overall</t>
  </si>
  <si>
    <t>Waste: Use of reused/recycled materials</t>
  </si>
  <si>
    <t>No. of stars</t>
  </si>
  <si>
    <t>Individual scores</t>
  </si>
  <si>
    <t>Av score</t>
  </si>
  <si>
    <t>No of stars</t>
  </si>
  <si>
    <t>End of Project KPI Report</t>
  </si>
  <si>
    <r>
      <t>Energy - CO</t>
    </r>
    <r>
      <rPr>
        <vertAlign val="subscript"/>
        <sz val="10"/>
        <rFont val="Calibri"/>
        <family val="2"/>
      </rPr>
      <t xml:space="preserve">2 </t>
    </r>
    <r>
      <rPr>
        <sz val="10"/>
        <rFont val="Calibri"/>
        <family val="2"/>
      </rPr>
      <t>- EPC</t>
    </r>
  </si>
  <si>
    <t>Overall average</t>
  </si>
  <si>
    <t>PM av</t>
  </si>
  <si>
    <t>CA av</t>
  </si>
  <si>
    <t>CDMC av</t>
  </si>
  <si>
    <t>Arch av</t>
  </si>
  <si>
    <t>SV av</t>
  </si>
  <si>
    <t>BSE av</t>
  </si>
  <si>
    <t>CSE av</t>
  </si>
  <si>
    <t>SCP av</t>
  </si>
  <si>
    <t>Overall av</t>
  </si>
  <si>
    <t>The row above averages waste to landfill scores into a single value</t>
  </si>
  <si>
    <t>Waste to Landfill is calculated from the average for each category</t>
  </si>
  <si>
    <t>Overall av of all scores</t>
  </si>
  <si>
    <t>Weighted score</t>
  </si>
  <si>
    <t>Overall star rating</t>
  </si>
  <si>
    <t>Weighting</t>
  </si>
  <si>
    <t>Factor</t>
  </si>
  <si>
    <t>Star 'points'</t>
  </si>
  <si>
    <t>Weighted star points</t>
  </si>
  <si>
    <t>Count responses</t>
  </si>
  <si>
    <t>Count responses (must equal 16 to trigger an overall star rating)</t>
  </si>
  <si>
    <t>Count responses (must equal 6 to trigger an overall star rating)</t>
  </si>
  <si>
    <t>The stars are ratings from the END OF PROJECT PERF SHEET</t>
  </si>
  <si>
    <t>Overall condition of the completed facility with respect to defects at handover</t>
  </si>
  <si>
    <t>Score (%)</t>
  </si>
  <si>
    <t>The stars are converted to numbers in L42:O42</t>
  </si>
  <si>
    <t>Then the rounded average is used in F38</t>
  </si>
  <si>
    <t>Rounded scores</t>
  </si>
  <si>
    <t>Tonnes</t>
  </si>
  <si>
    <t>EXCAVATION waste recovered, reused, re-cycled</t>
  </si>
  <si>
    <t>DEMOLITION waste recovered, reused, re-cycled</t>
  </si>
  <si>
    <t>CONSTRUCTION waste recovered, reused, re-cycled</t>
  </si>
  <si>
    <t>REFURB/STRIP OUT waste recovered, reused, re-cycled</t>
  </si>
  <si>
    <t>Total construction and demolition waste landfilled (tonnes)</t>
  </si>
  <si>
    <t>Total waste generated during construction (tonnes)</t>
  </si>
  <si>
    <r>
      <t>Gross internal floor area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</si>
  <si>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Performance (waste generated during construction (tonnes / 100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gross internal floor area)</t>
    </r>
  </si>
  <si>
    <t>105%-100%</t>
  </si>
  <si>
    <t>100%- 95%</t>
  </si>
  <si>
    <t>95%-94%</t>
  </si>
  <si>
    <t>&lt;94%</t>
  </si>
  <si>
    <t>This row used in star formula</t>
  </si>
  <si>
    <t>These NOT used in star rating formula!</t>
  </si>
  <si>
    <t>a</t>
  </si>
  <si>
    <t>b</t>
  </si>
  <si>
    <t>c</t>
  </si>
  <si>
    <t>AFR = 0.25-0.0</t>
  </si>
  <si>
    <t>Automatically updates from End of project performance sheet</t>
  </si>
  <si>
    <t>Guidance on the 1-10 scale used for assessing the impact of defects is available by hovering the mouse over the defects data collection section of End of Project data form.</t>
  </si>
  <si>
    <t>Balfour Beatty</t>
  </si>
  <si>
    <t>Mace</t>
  </si>
  <si>
    <t>Gleeds</t>
  </si>
  <si>
    <t>Sweett</t>
  </si>
  <si>
    <t>Design Completion and Construction</t>
  </si>
  <si>
    <t>Stantec</t>
  </si>
  <si>
    <t>CODA</t>
  </si>
  <si>
    <t>Keppie</t>
  </si>
  <si>
    <t xml:space="preserve">Boyes Rees </t>
  </si>
  <si>
    <t>Hulley and Kirkwood</t>
  </si>
  <si>
    <t xml:space="preserve">Buro Happold </t>
  </si>
  <si>
    <t xml:space="preserve">Richard Parfitt </t>
  </si>
  <si>
    <t>CDMlist</t>
  </si>
  <si>
    <t>Buro Happold</t>
  </si>
  <si>
    <t>Harris &amp; Porter</t>
  </si>
  <si>
    <t>BSIlist</t>
  </si>
  <si>
    <t xml:space="preserve">Shepherd Engineering </t>
  </si>
  <si>
    <t>T Clarke</t>
  </si>
  <si>
    <t>Lorne Stewart</t>
  </si>
  <si>
    <t xml:space="preserve">SPIE Matthew Hall </t>
  </si>
  <si>
    <t>The company name lists (eg Archlist) change depending on the SCP name selected on the Project details sheet. A change of name in a green-shaded cell will automatically update the drop-down list on the Project details sheet</t>
  </si>
  <si>
    <t>SCPs</t>
  </si>
  <si>
    <t>PMs</t>
  </si>
  <si>
    <t>CAs</t>
  </si>
  <si>
    <t>HB</t>
  </si>
  <si>
    <t>HB performance</t>
  </si>
  <si>
    <t>SV</t>
  </si>
  <si>
    <t>CDMC performance</t>
  </si>
  <si>
    <t>Architect performance</t>
  </si>
  <si>
    <t>CSE performance</t>
  </si>
  <si>
    <t>BSE performance</t>
  </si>
  <si>
    <t>BSI performance</t>
  </si>
  <si>
    <t>SVlist</t>
  </si>
  <si>
    <t>SV BB1</t>
  </si>
  <si>
    <t>SV BB2</t>
  </si>
  <si>
    <t>SV BAM2</t>
  </si>
  <si>
    <t>SV BAM1</t>
  </si>
  <si>
    <t>SV Int1</t>
  </si>
  <si>
    <t>SV Int2</t>
  </si>
  <si>
    <t>BSI av</t>
  </si>
  <si>
    <t>Project Performance Summary: 6-Monthly report</t>
  </si>
  <si>
    <t>The above calculations work out the Project performance overall star rating</t>
  </si>
  <si>
    <t>The weightings are dericved from the D4L table of weightings</t>
  </si>
  <si>
    <t>Rounded star rating</t>
  </si>
  <si>
    <t>BREEAM Healthcare (as built)</t>
  </si>
  <si>
    <t>Weightings in Col K are derived from KPI Plan</t>
  </si>
  <si>
    <t>End of Project Performance Summary</t>
  </si>
  <si>
    <t>Assessors</t>
  </si>
  <si>
    <t>Assessors scorecards to be completed</t>
  </si>
  <si>
    <t>PM, CA, CDMC, Super, Arch, SCP</t>
  </si>
  <si>
    <t>LHB-Trust, CA, CDMC, Super, Arch, CSE, BSE, BSI, SCP</t>
  </si>
  <si>
    <t>LHB-Trust, PM, SCP</t>
  </si>
  <si>
    <t>LHB-Trust, PM, CA, CDMC, Super, Arch, CSE, BSE, BSI</t>
  </si>
  <si>
    <t>PH Wales</t>
  </si>
  <si>
    <t>WAS</t>
  </si>
  <si>
    <t>Use the following 10 point scale to complete the Framework performance KPIs:</t>
  </si>
  <si>
    <t>Assessor details</t>
  </si>
  <si>
    <t>new build</t>
  </si>
  <si>
    <t>refurbishment</t>
  </si>
  <si>
    <t>mixed</t>
  </si>
  <si>
    <t>The Advisor ensures that the client and project team are fully aware of their duties under the CDM regulations.</t>
  </si>
  <si>
    <t>The CDM Advisor produces an accurate and bespoke set of Pre-construction Information.</t>
  </si>
  <si>
    <t>The CDM Advisor ensures that the F10 notice is issued in a timely manner and kept up to date.</t>
  </si>
  <si>
    <t>The CDM Advisor carries out a thorough review of the construction phase health and safety plan.</t>
  </si>
  <si>
    <t>The CDM Advisor advises the Client on the competency of the project team in connection with the CDM regulations.</t>
  </si>
  <si>
    <t>The CDM Advisor ensures that health &amp; safety is accounted for in the design of the project.</t>
  </si>
  <si>
    <t>The CDM Advisor carries out regular site inspections and produces accurate reports during the construction period.</t>
  </si>
  <si>
    <t>The CDM Advisor thoroughly reviews the O&amp;M manuals and produces an accurate and structured Health &amp; Safety File.</t>
  </si>
  <si>
    <t>The CDM Advisor produces documents to a high standard.</t>
  </si>
  <si>
    <t>The CDM Advisor delivers their documents and information to programme.</t>
  </si>
  <si>
    <t>The CDM Advisor appreciates the importance of maintaining the project programme and contributes to efforts to keep the project on track.</t>
  </si>
  <si>
    <t>The CDM Advisor understands their roles and responsibilities and those of others.</t>
  </si>
  <si>
    <t>The CDM Advisor shares information freely and communicates openly and honestly.</t>
  </si>
  <si>
    <t>The CDM Advisor actively contributes to collaborative and cooperative working throughout the team.</t>
  </si>
  <si>
    <t>The CDM Advisor has adequate time to spend on the project and invests the necessary time to discharge their duties.</t>
  </si>
  <si>
    <t>The CDM Advisor has an adequate level of ability and experience to manage the health &amp; safety aspects of the project effectively.</t>
  </si>
  <si>
    <t>The CDM Advisor demonstrates a high level of awareness of health and safety legislation and ensures the CDM regulations are adhered to.</t>
  </si>
  <si>
    <t>The CDM Advisor  champions  health and safety awareness within the project team, through both design and construction activities.</t>
  </si>
  <si>
    <t>CDM Advisor star rating:</t>
  </si>
  <si>
    <t xml:space="preserve">KPI Measurement and Reporting: </t>
  </si>
  <si>
    <t xml:space="preserve">Complete the Project Details data fields at the top of all scoresheets issued for completion.
</t>
  </si>
  <si>
    <t xml:space="preserve">Every project report the following KPI data for all live projects:
</t>
  </si>
  <si>
    <t>Completed forms wil be scrutinised and reviewed at an annual review meeting to be arranaged post contract completion</t>
  </si>
  <si>
    <t xml:space="preserve">Project </t>
  </si>
  <si>
    <t>Survey of Building Services Engineer Performance</t>
  </si>
  <si>
    <r>
      <t xml:space="preserve">The CA supports the PM in the running of the </t>
    </r>
    <r>
      <rPr>
        <b/>
        <sz val="10"/>
        <rFont val="Seou"/>
      </rPr>
      <t>contract</t>
    </r>
    <r>
      <rPr>
        <sz val="10"/>
        <rFont val="Seou"/>
      </rPr>
      <t>.</t>
    </r>
  </si>
  <si>
    <r>
      <t xml:space="preserve">The CA ensures that </t>
    </r>
    <r>
      <rPr>
        <b/>
        <sz val="10"/>
        <rFont val="Seou"/>
      </rPr>
      <t>risks</t>
    </r>
    <r>
      <rPr>
        <sz val="10"/>
        <rFont val="Seou"/>
      </rPr>
      <t xml:space="preserve"> are accurately quantified from a financial perspective.</t>
    </r>
  </si>
  <si>
    <r>
      <t xml:space="preserve">The CA ensures that the financial aspect of </t>
    </r>
    <r>
      <rPr>
        <b/>
        <sz val="10"/>
        <rFont val="Seou"/>
      </rPr>
      <t>change management</t>
    </r>
    <r>
      <rPr>
        <sz val="10"/>
        <rFont val="Seou"/>
      </rPr>
      <t xml:space="preserve"> is controlled and managed efficiently.</t>
    </r>
  </si>
  <si>
    <r>
      <t xml:space="preserve">The CA produces accurate and relevant </t>
    </r>
    <r>
      <rPr>
        <b/>
        <sz val="10"/>
        <rFont val="Seou"/>
      </rPr>
      <t>cost plans</t>
    </r>
    <r>
      <rPr>
        <sz val="10"/>
        <rFont val="Seou"/>
      </rPr>
      <t>.</t>
    </r>
  </si>
  <si>
    <r>
      <t xml:space="preserve">The CA actively </t>
    </r>
    <r>
      <rPr>
        <b/>
        <sz val="10"/>
        <rFont val="Seou"/>
      </rPr>
      <t>manages the costs</t>
    </r>
    <r>
      <rPr>
        <sz val="10"/>
        <rFont val="Seou"/>
      </rPr>
      <t xml:space="preserve"> on the project and produces reliable and accurate </t>
    </r>
    <r>
      <rPr>
        <b/>
        <sz val="10"/>
        <rFont val="Seou"/>
      </rPr>
      <t xml:space="preserve">cost reports </t>
    </r>
    <r>
      <rPr>
        <sz val="10"/>
        <rFont val="Seou"/>
      </rPr>
      <t>and cash flow forecasts, to ensure that the budget is maintained.</t>
    </r>
  </si>
  <si>
    <r>
      <t xml:space="preserve">The CA produces </t>
    </r>
    <r>
      <rPr>
        <b/>
        <sz val="10"/>
        <rFont val="Seou"/>
      </rPr>
      <t>documents</t>
    </r>
    <r>
      <rPr>
        <sz val="10"/>
        <rFont val="Seou"/>
      </rPr>
      <t xml:space="preserve"> to a high standard.</t>
    </r>
  </si>
  <si>
    <r>
      <t xml:space="preserve">The CA drives the concept of "best value for money" through utilisation of </t>
    </r>
    <r>
      <rPr>
        <b/>
        <sz val="10"/>
        <rFont val="Seou"/>
      </rPr>
      <t>VM and VE</t>
    </r>
    <r>
      <rPr>
        <sz val="10"/>
        <rFont val="Seou"/>
      </rPr>
      <t xml:space="preserve"> techniques.</t>
    </r>
  </si>
  <si>
    <r>
      <t xml:space="preserve">The CA carries out </t>
    </r>
    <r>
      <rPr>
        <b/>
        <sz val="10"/>
        <rFont val="Seou"/>
      </rPr>
      <t>valuations</t>
    </r>
    <r>
      <rPr>
        <sz val="10"/>
        <rFont val="Seou"/>
      </rPr>
      <t xml:space="preserve"> effectively and accurately values the works.</t>
    </r>
  </si>
  <si>
    <r>
      <t>The CA facilitates the timely and accurate agreement of the</t>
    </r>
    <r>
      <rPr>
        <b/>
        <sz val="10"/>
        <rFont val="Seou"/>
      </rPr>
      <t xml:space="preserve"> final account.</t>
    </r>
  </si>
  <si>
    <r>
      <t xml:space="preserve">The CA manages </t>
    </r>
    <r>
      <rPr>
        <b/>
        <sz val="10"/>
        <rFont val="Seou"/>
      </rPr>
      <t>procurement and tendering processes</t>
    </r>
    <r>
      <rPr>
        <sz val="10"/>
        <rFont val="Seou"/>
      </rPr>
      <t xml:space="preserve"> effectively.</t>
    </r>
  </si>
  <si>
    <r>
      <t xml:space="preserve">The CA delivers their </t>
    </r>
    <r>
      <rPr>
        <b/>
        <sz val="10"/>
        <rFont val="Seou"/>
      </rPr>
      <t>documents</t>
    </r>
    <r>
      <rPr>
        <sz val="10"/>
        <rFont val="Seou"/>
      </rPr>
      <t xml:space="preserve"> </t>
    </r>
    <r>
      <rPr>
        <b/>
        <sz val="10"/>
        <rFont val="Seou"/>
      </rPr>
      <t>and</t>
    </r>
    <r>
      <rPr>
        <sz val="10"/>
        <rFont val="Seou"/>
      </rPr>
      <t xml:space="preserve"> </t>
    </r>
    <r>
      <rPr>
        <b/>
        <sz val="10"/>
        <rFont val="Seou"/>
      </rPr>
      <t>information</t>
    </r>
    <r>
      <rPr>
        <sz val="10"/>
        <rFont val="Seou"/>
      </rPr>
      <t xml:space="preserve"> to programme.</t>
    </r>
  </si>
  <si>
    <r>
      <t xml:space="preserve">The CA appreciates the importance of maintaining the </t>
    </r>
    <r>
      <rPr>
        <b/>
        <sz val="10"/>
        <rFont val="Seou"/>
      </rPr>
      <t xml:space="preserve">project programme </t>
    </r>
    <r>
      <rPr>
        <sz val="10"/>
        <rFont val="Seou"/>
      </rPr>
      <t>and contributes to efforts to keep the project on track.</t>
    </r>
  </si>
  <si>
    <r>
      <t xml:space="preserve">The CA ensures that appropriate </t>
    </r>
    <r>
      <rPr>
        <b/>
        <sz val="10"/>
        <rFont val="Seou"/>
      </rPr>
      <t>cost control systems</t>
    </r>
    <r>
      <rPr>
        <sz val="10"/>
        <rFont val="Seou"/>
      </rPr>
      <t xml:space="preserve"> and reporting is carried out on a regular basis.</t>
    </r>
  </si>
  <si>
    <r>
      <t xml:space="preserve">The CA </t>
    </r>
    <r>
      <rPr>
        <b/>
        <sz val="10"/>
        <rFont val="Seou"/>
      </rPr>
      <t>understands their roles</t>
    </r>
    <r>
      <rPr>
        <sz val="10"/>
        <rFont val="Seou"/>
      </rPr>
      <t xml:space="preserve"> and responsibilities and those of others.</t>
    </r>
  </si>
  <si>
    <r>
      <t xml:space="preserve">The CA </t>
    </r>
    <r>
      <rPr>
        <b/>
        <sz val="10"/>
        <rFont val="Seou"/>
      </rPr>
      <t>shares</t>
    </r>
    <r>
      <rPr>
        <sz val="10"/>
        <rFont val="Seou"/>
      </rPr>
      <t xml:space="preserve"> </t>
    </r>
    <r>
      <rPr>
        <b/>
        <sz val="10"/>
        <rFont val="Seou"/>
      </rPr>
      <t>information</t>
    </r>
    <r>
      <rPr>
        <sz val="10"/>
        <rFont val="Seou"/>
      </rPr>
      <t xml:space="preserve"> freely and communicates openly and honestly.</t>
    </r>
  </si>
  <si>
    <r>
      <t xml:space="preserve">The CA actively contributes to collaborative and </t>
    </r>
    <r>
      <rPr>
        <b/>
        <sz val="10"/>
        <rFont val="Seou"/>
      </rPr>
      <t>cooperative working</t>
    </r>
    <r>
      <rPr>
        <sz val="10"/>
        <rFont val="Seou"/>
      </rPr>
      <t xml:space="preserve"> throughout the team.</t>
    </r>
  </si>
  <si>
    <r>
      <t xml:space="preserve">The CA has </t>
    </r>
    <r>
      <rPr>
        <b/>
        <sz val="10"/>
        <rFont val="Seou"/>
      </rPr>
      <t xml:space="preserve">adequate time </t>
    </r>
    <r>
      <rPr>
        <sz val="10"/>
        <rFont val="Seou"/>
      </rPr>
      <t>to spend on the project and invests the necessary time to discharge their duties.</t>
    </r>
  </si>
  <si>
    <r>
      <t xml:space="preserve">The CA has an adequate level of </t>
    </r>
    <r>
      <rPr>
        <b/>
        <sz val="10"/>
        <rFont val="Seou"/>
      </rPr>
      <t>ability and experience</t>
    </r>
    <r>
      <rPr>
        <sz val="10"/>
        <rFont val="Seou"/>
      </rPr>
      <t xml:space="preserve"> to manage the project costs effectively.</t>
    </r>
  </si>
  <si>
    <r>
      <t xml:space="preserve">The BSE </t>
    </r>
    <r>
      <rPr>
        <b/>
        <sz val="10"/>
        <rFont val="Segoe UI"/>
        <family val="2"/>
      </rPr>
      <t>manages their team</t>
    </r>
    <r>
      <rPr>
        <sz val="10"/>
        <rFont val="Segoe UI"/>
        <family val="2"/>
      </rPr>
      <t xml:space="preserve"> efficiently to produce a fully integrated design.</t>
    </r>
  </si>
  <si>
    <r>
      <t>The BSE knows the</t>
    </r>
    <r>
      <rPr>
        <b/>
        <sz val="10"/>
        <rFont val="Segoe UI"/>
        <family val="2"/>
      </rPr>
      <t xml:space="preserve"> contract</t>
    </r>
    <r>
      <rPr>
        <sz val="10"/>
        <rFont val="Segoe UI"/>
        <family val="2"/>
      </rPr>
      <t xml:space="preserve"> and carries out their duties as Contractor under it.</t>
    </r>
  </si>
  <si>
    <r>
      <t xml:space="preserve">The BSE ensures that </t>
    </r>
    <r>
      <rPr>
        <b/>
        <sz val="10"/>
        <rFont val="Segoe UI"/>
        <family val="2"/>
      </rPr>
      <t>risk management systems</t>
    </r>
    <r>
      <rPr>
        <sz val="10"/>
        <rFont val="Segoe UI"/>
        <family val="2"/>
      </rPr>
      <t xml:space="preserve"> are in place and risk is managed proactively, regularly and effectively.</t>
    </r>
  </si>
  <si>
    <r>
      <t>The BSEensures that</t>
    </r>
    <r>
      <rPr>
        <b/>
        <sz val="10"/>
        <rFont val="Segoe UI"/>
        <family val="2"/>
      </rPr>
      <t xml:space="preserve"> change management systems</t>
    </r>
    <r>
      <rPr>
        <sz val="10"/>
        <rFont val="Segoe UI"/>
        <family val="2"/>
      </rPr>
      <t xml:space="preserve"> are in place, ensuring that change is identified early on and managed proactively and effectively.</t>
    </r>
  </si>
  <si>
    <r>
      <t xml:space="preserve">The BSE leads the </t>
    </r>
    <r>
      <rPr>
        <b/>
        <sz val="10"/>
        <rFont val="Segoe UI"/>
        <family val="2"/>
      </rPr>
      <t>contractor</t>
    </r>
    <r>
      <rPr>
        <sz val="10"/>
        <rFont val="Segoe UI"/>
        <family val="2"/>
      </rPr>
      <t xml:space="preserve"> well.</t>
    </r>
  </si>
  <si>
    <r>
      <t xml:space="preserve">The BSE produces </t>
    </r>
    <r>
      <rPr>
        <b/>
        <sz val="10"/>
        <rFont val="Segoe UI"/>
        <family val="2"/>
      </rPr>
      <t>documents</t>
    </r>
    <r>
      <rPr>
        <sz val="10"/>
        <rFont val="Segoe UI"/>
        <family val="2"/>
      </rPr>
      <t xml:space="preserve"> to a high standard and in a timely manner</t>
    </r>
  </si>
  <si>
    <r>
      <t xml:space="preserve">The BSE ensures that </t>
    </r>
    <r>
      <rPr>
        <b/>
        <sz val="10"/>
        <rFont val="Segoe UI"/>
        <family val="2"/>
      </rPr>
      <t>sustainability</t>
    </r>
    <r>
      <rPr>
        <sz val="10"/>
        <rFont val="Segoe UI"/>
        <family val="2"/>
      </rPr>
      <t xml:space="preserve"> issues are a key consideration of the design process and are followed through during construction with clear monitoring systems in place.</t>
    </r>
  </si>
  <si>
    <r>
      <t xml:space="preserve">The BSE has  appropriate </t>
    </r>
    <r>
      <rPr>
        <b/>
        <sz val="10"/>
        <rFont val="Segoe UI"/>
        <family val="2"/>
      </rPr>
      <t>communication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processes</t>
    </r>
    <r>
      <rPr>
        <sz val="10"/>
        <rFont val="Segoe UI"/>
        <family val="2"/>
      </rPr>
      <t xml:space="preserve"> which are open and honest and facilitate information sharing.</t>
    </r>
  </si>
  <si>
    <t>The BSE spend adequate time on the project  to discharge their duties.</t>
  </si>
  <si>
    <t>All member of the BSE  have an adequate level of ability and experience to manage the project and project effectively.</t>
  </si>
  <si>
    <t>All members of the BSE demonstrates a competent awareness of health and safety legislation and ensures the CDM regulations are adhered to.</t>
  </si>
  <si>
    <t>All members of the BSE promotes vigilant health and safety awareness within the design and construction team.</t>
  </si>
  <si>
    <r>
      <t xml:space="preserve">The BSE manages their requirments under the </t>
    </r>
    <r>
      <rPr>
        <b/>
        <sz val="10"/>
        <rFont val="Segoe UI"/>
        <family val="2"/>
      </rPr>
      <t>programme</t>
    </r>
    <r>
      <rPr>
        <sz val="10"/>
        <rFont val="Segoe UI"/>
        <family val="2"/>
      </rPr>
      <t xml:space="preserve"> proactively and has put systems and procedures into place to mitigate delay and ensure change request impact is managed.</t>
    </r>
  </si>
  <si>
    <t>Company</t>
  </si>
  <si>
    <t xml:space="preserve">OVERALL COMMENTS </t>
  </si>
  <si>
    <t>OVERALL RATING :</t>
  </si>
  <si>
    <t>Survey of Architectural Services Team Performance</t>
  </si>
  <si>
    <r>
      <t xml:space="preserve">The AST </t>
    </r>
    <r>
      <rPr>
        <b/>
        <sz val="10"/>
        <rFont val="Segoe UI"/>
        <family val="2"/>
      </rPr>
      <t>manages their team</t>
    </r>
    <r>
      <rPr>
        <sz val="10"/>
        <rFont val="Segoe UI"/>
        <family val="2"/>
      </rPr>
      <t xml:space="preserve"> efficiently to produce a fully integrated design.</t>
    </r>
  </si>
  <si>
    <t>The AST knows the contract and carries out their duties as Contractor under it.</t>
  </si>
  <si>
    <t>The AST ensures that risk management systems are in place and risk is managed proactively, regularly and effectively.</t>
  </si>
  <si>
    <t>The ASTensures that change management systems are in place, ensuring that change is identified early on and managed proactively and effectively.</t>
  </si>
  <si>
    <t>The AST leads the contractor well.</t>
  </si>
  <si>
    <t>The AST produces documents to a high standard and in a timely manner</t>
  </si>
  <si>
    <t>The AST manages their requirments under the programme proactively and has put systems and procedures into place to mitigate delay and ensure change request impact is managed.</t>
  </si>
  <si>
    <t>The AST ensures that sustainability issues are a key consideration of the design process and are followed through during construction with clear monitoring systems in place.</t>
  </si>
  <si>
    <t>The AST has  appropriate communication processes which are open and honest and facilitate information sharing.</t>
  </si>
  <si>
    <t>The AST spend adequate time on the project  to discharge their duties.</t>
  </si>
  <si>
    <t>All member of the AST  have an adequate level of ability and experience to manage the project and project effectively.</t>
  </si>
  <si>
    <t>All members of the AST demonstrates a competent awareness of health and safety legislation and ensures the CDM regulations are adhered to.</t>
  </si>
  <si>
    <t>All members of the AST promotes vigilant health and safety awareness within the design and construction team.</t>
  </si>
  <si>
    <t>Survey of Structural &amp; Civil Team Performance</t>
  </si>
  <si>
    <t>The S&amp;C manages their team efficiently to produce a fully integrated design.</t>
  </si>
  <si>
    <t>The S&amp;C knows the contract and carries out their duties as Contractor under it.</t>
  </si>
  <si>
    <t>The S&amp;C ensures that risk management systems are in place and risk is managed proactively, regularly and effectively.</t>
  </si>
  <si>
    <t>The S&amp;Censures that change management systems are in place, ensuring that change is identified early on and managed proactively and effectively.</t>
  </si>
  <si>
    <t>The S&amp;C leads the contractor well.</t>
  </si>
  <si>
    <t>The S&amp;C produces documents to a high standard and in a timely manner</t>
  </si>
  <si>
    <t>The S&amp;C manages their requirments under the programme proactively and has put systems and procedures into place to mitigate delay and ensure change request impact is managed.</t>
  </si>
  <si>
    <t>The S&amp;C ensures that sustainability issues are a key consideration of the design process and are followed through during construction with clear monitoring systems in place.</t>
  </si>
  <si>
    <t>The S&amp;C has  appropriate communication processes which are open and honest and facilitate information sharing.</t>
  </si>
  <si>
    <t>The S&amp;C spend adequate time on the project  to discharge their duties.</t>
  </si>
  <si>
    <t>All member of the S&amp;C  have an adequate level of ability and experience to manage the project and project effectively.</t>
  </si>
  <si>
    <t>All members of the S&amp;C demonstrates a competent awareness of health and safety legislation and ensures the CDM regulations are adhered to.</t>
  </si>
  <si>
    <t>All members of the S&amp;C promotes vigilant health and safety awareness within the design and construction team.</t>
  </si>
  <si>
    <t>Survey of Cost Advisor / Contract Admin Performance</t>
  </si>
  <si>
    <t>Survey of PD/CDM Performance</t>
  </si>
  <si>
    <t xml:space="preserve">Score </t>
  </si>
  <si>
    <t>Survey of Project Manager Performance</t>
  </si>
  <si>
    <t>Assessor</t>
  </si>
  <si>
    <r>
      <t xml:space="preserve">The Project Manager </t>
    </r>
    <r>
      <rPr>
        <b/>
        <sz val="10"/>
        <rFont val="Segoe UI"/>
        <family val="2"/>
      </rPr>
      <t>manages the team</t>
    </r>
    <r>
      <rPr>
        <sz val="10"/>
        <rFont val="Segoe UI"/>
        <family val="2"/>
      </rPr>
      <t xml:space="preserve"> efficiently to produce a fully integrated design.</t>
    </r>
  </si>
  <si>
    <r>
      <t>The Project Manager understands the</t>
    </r>
    <r>
      <rPr>
        <b/>
        <sz val="10"/>
        <rFont val="Segoe UI"/>
        <family val="2"/>
      </rPr>
      <t xml:space="preserve"> contract</t>
    </r>
    <r>
      <rPr>
        <sz val="10"/>
        <rFont val="Segoe UI"/>
        <family val="2"/>
      </rPr>
      <t xml:space="preserve"> and carries out their duties as Contractor under it.</t>
    </r>
  </si>
  <si>
    <r>
      <t xml:space="preserve">The Project Manager ensures that </t>
    </r>
    <r>
      <rPr>
        <b/>
        <sz val="10"/>
        <rFont val="Segoe UI"/>
        <family val="2"/>
      </rPr>
      <t>risk management systems</t>
    </r>
    <r>
      <rPr>
        <sz val="10"/>
        <rFont val="Segoe UI"/>
        <family val="2"/>
      </rPr>
      <t xml:space="preserve"> are in place and risk is managed proactively, regularly and effectively.</t>
    </r>
  </si>
  <si>
    <r>
      <t>The Project Manager ensures that</t>
    </r>
    <r>
      <rPr>
        <b/>
        <sz val="10"/>
        <rFont val="Segoe UI"/>
        <family val="2"/>
      </rPr>
      <t xml:space="preserve"> change management systems</t>
    </r>
    <r>
      <rPr>
        <sz val="10"/>
        <rFont val="Segoe UI"/>
        <family val="2"/>
      </rPr>
      <t xml:space="preserve"> are in place, ensuring that change is identified early on and managed proactively and effectively.</t>
    </r>
  </si>
  <si>
    <r>
      <t xml:space="preserve">The Project Manager leads and manages the </t>
    </r>
    <r>
      <rPr>
        <b/>
        <sz val="10"/>
        <rFont val="Segoe UI"/>
        <family val="2"/>
      </rPr>
      <t xml:space="preserve">contractor </t>
    </r>
    <r>
      <rPr>
        <sz val="10"/>
        <rFont val="Segoe UI"/>
        <family val="2"/>
      </rPr>
      <t xml:space="preserve"> well.</t>
    </r>
  </si>
  <si>
    <r>
      <t xml:space="preserve">The Project Manager produces </t>
    </r>
    <r>
      <rPr>
        <b/>
        <sz val="10"/>
        <rFont val="Segoe UI"/>
        <family val="2"/>
      </rPr>
      <t>documents</t>
    </r>
    <r>
      <rPr>
        <sz val="10"/>
        <rFont val="Segoe UI"/>
        <family val="2"/>
      </rPr>
      <t xml:space="preserve"> to a high standard and holds the construction and design team to the same standards.</t>
    </r>
  </si>
  <si>
    <r>
      <t>The Project Manager efficiently manages time of the</t>
    </r>
    <r>
      <rPr>
        <b/>
        <sz val="10"/>
        <rFont val="Segoe UI"/>
        <family val="2"/>
      </rPr>
      <t xml:space="preserve"> design team</t>
    </r>
    <r>
      <rPr>
        <sz val="10"/>
        <rFont val="Segoe UI"/>
        <family val="2"/>
      </rPr>
      <t xml:space="preserve"> members.</t>
    </r>
  </si>
  <si>
    <r>
      <t xml:space="preserve">The Project Manager delivers their </t>
    </r>
    <r>
      <rPr>
        <b/>
        <sz val="10"/>
        <rFont val="Segoe UI"/>
        <family val="2"/>
      </rPr>
      <t>documents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and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information</t>
    </r>
    <r>
      <rPr>
        <sz val="10"/>
        <rFont val="Segoe UI"/>
        <family val="2"/>
      </rPr>
      <t xml:space="preserve"> to programme.</t>
    </r>
  </si>
  <si>
    <r>
      <t xml:space="preserve">The Project Manager manages the </t>
    </r>
    <r>
      <rPr>
        <b/>
        <sz val="10"/>
        <rFont val="Segoe UI"/>
        <family val="2"/>
      </rPr>
      <t>programme</t>
    </r>
    <r>
      <rPr>
        <sz val="10"/>
        <rFont val="Segoe UI"/>
        <family val="2"/>
      </rPr>
      <t xml:space="preserve"> proactively and has put systems and procedures into place to mitigate delay and ensure change request impact is managed.</t>
    </r>
  </si>
  <si>
    <r>
      <t>The Project Manager ensures that appropriate</t>
    </r>
    <r>
      <rPr>
        <b/>
        <sz val="10"/>
        <rFont val="Segoe UI"/>
        <family val="2"/>
      </rPr>
      <t xml:space="preserve"> cost control systems</t>
    </r>
    <r>
      <rPr>
        <sz val="10"/>
        <rFont val="Segoe UI"/>
        <family val="2"/>
      </rPr>
      <t xml:space="preserve"> and reporting mechanisms are in place.</t>
    </r>
  </si>
  <si>
    <r>
      <t xml:space="preserve">The Project Manager ensures that appropriate </t>
    </r>
    <r>
      <rPr>
        <b/>
        <sz val="10"/>
        <rFont val="Segoe UI"/>
        <family val="2"/>
      </rPr>
      <t xml:space="preserve">quality management systems </t>
    </r>
    <r>
      <rPr>
        <sz val="10"/>
        <rFont val="Segoe UI"/>
        <family val="2"/>
      </rPr>
      <t>and reporting mechanisms are in place for design activities.</t>
    </r>
  </si>
  <si>
    <r>
      <t xml:space="preserve">The  Project Manager ensures that </t>
    </r>
    <r>
      <rPr>
        <b/>
        <sz val="10"/>
        <rFont val="Segoe UI"/>
        <family val="2"/>
      </rPr>
      <t>sustainability</t>
    </r>
    <r>
      <rPr>
        <sz val="10"/>
        <rFont val="Segoe UI"/>
        <family val="2"/>
      </rPr>
      <t xml:space="preserve"> issues are a key consideration of the design process and are followed through during construction with clear monitoring systems in place.</t>
    </r>
  </si>
  <si>
    <r>
      <t xml:space="preserve">The  Project Manager has established clearly defined </t>
    </r>
    <r>
      <rPr>
        <b/>
        <sz val="10"/>
        <rFont val="Segoe UI"/>
        <family val="2"/>
      </rPr>
      <t>objectives</t>
    </r>
    <r>
      <rPr>
        <sz val="10"/>
        <rFont val="Segoe UI"/>
        <family val="2"/>
      </rPr>
      <t xml:space="preserve"> for the constructors  and design team.</t>
    </r>
  </si>
  <si>
    <r>
      <t>The  Project Manager has ensured all</t>
    </r>
    <r>
      <rPr>
        <b/>
        <sz val="10"/>
        <rFont val="Segoe UI"/>
        <family val="2"/>
      </rPr>
      <t xml:space="preserve"> team members understand their roles</t>
    </r>
    <r>
      <rPr>
        <sz val="10"/>
        <rFont val="Segoe UI"/>
        <family val="2"/>
      </rPr>
      <t xml:space="preserve"> and responsibilities and those of others.</t>
    </r>
  </si>
  <si>
    <r>
      <t xml:space="preserve">The  Project Managr has set down appropriate </t>
    </r>
    <r>
      <rPr>
        <b/>
        <sz val="10"/>
        <rFont val="Segoe UI"/>
        <family val="2"/>
      </rPr>
      <t>communication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processes</t>
    </r>
    <r>
      <rPr>
        <sz val="10"/>
        <rFont val="Segoe UI"/>
        <family val="2"/>
      </rPr>
      <t xml:space="preserve"> which are open and honest and facilitate information sharing.</t>
    </r>
  </si>
  <si>
    <r>
      <t xml:space="preserve">The Project Manager actively identifies and facilitates necessary for design and team </t>
    </r>
    <r>
      <rPr>
        <b/>
        <sz val="10"/>
        <rFont val="Segoe UI"/>
        <family val="2"/>
      </rPr>
      <t>training.</t>
    </r>
  </si>
  <si>
    <t>The Project Manager spend adequate time on the project  to discharge their duties.</t>
  </si>
  <si>
    <t>All member of the Project Managers Team have an adequate level of ability and experience to manage the project and project effectively.</t>
  </si>
  <si>
    <t>All members of the project management team demonstrates a competent awareness of health and safety legislation and ensures the CDM regulations are adhered to.</t>
  </si>
  <si>
    <t>All members of the project management team promotes vigilant health and safety awareness within the design team.</t>
  </si>
  <si>
    <t>All members of project management team promotes vigilant health and safety awareness within the construction team with clear evidence of site procedures in place to manage health &amp; safety.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</si>
</sst>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;@"/>
    <numFmt numFmtId="165" formatCode="0.0"/>
    <numFmt numFmtId="166" formatCode="0.0%"/>
    <numFmt numFmtId="167" formatCode="dd/mm/yy;@"/>
    <numFmt numFmtId="168" formatCode="&quot;£&quot;#,##0"/>
    <numFmt numFmtId="169" formatCode="0.000"/>
  </numFmts>
  <fonts count="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sz val="8"/>
      <name val="Arial"/>
      <family val="2"/>
    </font>
    <font>
      <b/>
      <sz val="10"/>
      <name val="Gill Sans MT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23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b/>
      <i/>
      <sz val="9"/>
      <color indexed="9"/>
      <name val="Calibri"/>
      <family val="2"/>
    </font>
    <font>
      <sz val="10"/>
      <name val="Tahoma"/>
      <family val="2"/>
    </font>
    <font>
      <b/>
      <sz val="14"/>
      <name val="Tahoma"/>
      <family val="2"/>
    </font>
    <font>
      <b/>
      <sz val="11"/>
      <color indexed="9"/>
      <name val="Tahoma"/>
      <family val="2"/>
    </font>
    <font>
      <sz val="36"/>
      <color indexed="9"/>
      <name val="Arial"/>
      <family val="2"/>
    </font>
    <font>
      <i/>
      <sz val="10"/>
      <color indexed="10"/>
      <name val="Arial"/>
      <family val="2"/>
    </font>
    <font>
      <sz val="24"/>
      <color indexed="52"/>
      <name val="Arial"/>
      <family val="2"/>
    </font>
    <font>
      <sz val="24"/>
      <color indexed="9"/>
      <name val="Arial"/>
      <family val="2"/>
    </font>
    <font>
      <sz val="10"/>
      <color indexed="52"/>
      <name val="Wingdings 2"/>
      <family val="1"/>
      <charset val="2"/>
    </font>
    <font>
      <sz val="10"/>
      <name val="Wingdings"/>
      <charset val="2"/>
    </font>
    <font>
      <vertAlign val="superscript"/>
      <sz val="10"/>
      <name val="Calibri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70C0"/>
      <name val="Tahoma"/>
      <family val="2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C0C0C0"/>
      <name val="Calibri"/>
      <family val="2"/>
      <scheme val="minor"/>
    </font>
    <font>
      <sz val="10"/>
      <color rgb="FF002060"/>
      <name val="Tahoma"/>
      <family val="2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indexed="81"/>
      <name val="Tahoma"/>
      <family val="2"/>
    </font>
    <font>
      <i/>
      <sz val="10"/>
      <color theme="0" tint="-0.34998626667073579"/>
      <name val="Segoe UI"/>
      <family val="2"/>
    </font>
    <font>
      <b/>
      <sz val="14"/>
      <name val="Segoe UI"/>
      <family val="2"/>
    </font>
    <font>
      <sz val="10"/>
      <name val="Segoe UI"/>
      <family val="2"/>
    </font>
    <font>
      <sz val="14"/>
      <name val="Segoe UI"/>
      <family val="2"/>
    </font>
    <font>
      <b/>
      <sz val="10"/>
      <name val="Segoe UI"/>
      <family val="2"/>
    </font>
    <font>
      <sz val="12"/>
      <name val="Segoe UI"/>
      <family val="2"/>
    </font>
    <font>
      <i/>
      <sz val="10"/>
      <name val="Segoe UI"/>
      <family val="2"/>
    </font>
    <font>
      <b/>
      <sz val="18"/>
      <name val="Segoe UI"/>
      <family val="2"/>
    </font>
    <font>
      <b/>
      <sz val="10"/>
      <color indexed="9"/>
      <name val="Segoe UI"/>
      <family val="2"/>
    </font>
    <font>
      <sz val="10"/>
      <color indexed="9"/>
      <name val="Segoe UI"/>
      <family val="2"/>
    </font>
    <font>
      <sz val="8"/>
      <name val="Segoe UI"/>
      <family val="2"/>
    </font>
    <font>
      <b/>
      <sz val="10"/>
      <color rgb="FFFFC000"/>
      <name val="Segoe UI"/>
      <family val="2"/>
    </font>
    <font>
      <b/>
      <sz val="10"/>
      <color theme="0"/>
      <name val="Segoe UI"/>
      <family val="2"/>
    </font>
    <font>
      <b/>
      <sz val="16"/>
      <color rgb="FFFFC000"/>
      <name val="Segoe UI"/>
      <family val="2"/>
    </font>
    <font>
      <sz val="10"/>
      <color rgb="FFFF0000"/>
      <name val="Segoe UI"/>
      <family val="2"/>
    </font>
    <font>
      <sz val="10"/>
      <name val="Seou"/>
    </font>
    <font>
      <b/>
      <sz val="10"/>
      <color indexed="9"/>
      <name val="Seou"/>
    </font>
    <font>
      <b/>
      <sz val="10"/>
      <name val="Seou"/>
    </font>
    <font>
      <sz val="8"/>
      <name val="Seou"/>
    </font>
    <font>
      <b/>
      <sz val="10"/>
      <color rgb="FFFFC000"/>
      <name val="Seou"/>
    </font>
    <font>
      <b/>
      <sz val="10"/>
      <color theme="0"/>
      <name val="Seou"/>
    </font>
    <font>
      <b/>
      <sz val="16"/>
      <color rgb="FFFFC000"/>
      <name val="Seou"/>
    </font>
    <font>
      <b/>
      <sz val="10"/>
      <color rgb="FF333333"/>
      <name val="Seou"/>
    </font>
    <font>
      <b/>
      <sz val="12"/>
      <name val="Seou"/>
    </font>
  </fonts>
  <fills count="3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008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79A12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/>
      <top style="thin">
        <color theme="1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theme="4"/>
      </left>
      <right/>
      <top/>
      <bottom/>
      <diagonal/>
    </border>
    <border>
      <left/>
      <right/>
      <top style="medium">
        <color rgb="FF0070C0"/>
      </top>
      <bottom style="medium">
        <color indexed="64"/>
      </bottom>
      <diagonal/>
    </border>
    <border>
      <left/>
      <right/>
      <top style="medium">
        <color rgb="FF339933"/>
      </top>
      <bottom/>
      <diagonal/>
    </border>
    <border>
      <left style="medium">
        <color rgb="FF339933"/>
      </left>
      <right/>
      <top/>
      <bottom/>
      <diagonal/>
    </border>
    <border>
      <left/>
      <right/>
      <top style="medium">
        <color rgb="FF339933"/>
      </top>
      <bottom style="thin">
        <color indexed="64"/>
      </bottom>
      <diagonal/>
    </border>
    <border>
      <left style="medium">
        <color rgb="FF339933"/>
      </left>
      <right/>
      <top style="medium">
        <color rgb="FF339933"/>
      </top>
      <bottom/>
      <diagonal/>
    </border>
    <border>
      <left style="medium">
        <color rgb="FF339933"/>
      </left>
      <right style="medium">
        <color rgb="FF339933"/>
      </right>
      <top style="medium">
        <color rgb="FF339933"/>
      </top>
      <bottom style="medium">
        <color rgb="FF339933"/>
      </bottom>
      <diagonal/>
    </border>
    <border>
      <left style="thin">
        <color theme="0"/>
      </left>
      <right style="thin">
        <color indexed="64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medium">
        <color rgb="FF339933"/>
      </right>
      <top/>
      <bottom/>
      <diagonal/>
    </border>
    <border>
      <left style="medium">
        <color rgb="FF339933"/>
      </left>
      <right style="medium">
        <color rgb="FF339933"/>
      </right>
      <top style="medium">
        <color rgb="FF339933"/>
      </top>
      <bottom/>
      <diagonal/>
    </border>
    <border>
      <left style="medium">
        <color rgb="FF339933"/>
      </left>
      <right style="medium">
        <color rgb="FF339933"/>
      </right>
      <top/>
      <bottom/>
      <diagonal/>
    </border>
    <border>
      <left style="medium">
        <color rgb="FF339933"/>
      </left>
      <right/>
      <top style="medium">
        <color rgb="FF339933"/>
      </top>
      <bottom style="medium">
        <color rgb="FF339933"/>
      </bottom>
      <diagonal/>
    </border>
    <border>
      <left/>
      <right/>
      <top style="medium">
        <color rgb="FF339933"/>
      </top>
      <bottom style="medium">
        <color rgb="FF339933"/>
      </bottom>
      <diagonal/>
    </border>
    <border>
      <left/>
      <right style="medium">
        <color rgb="FF339933"/>
      </right>
      <top style="medium">
        <color rgb="FF339933"/>
      </top>
      <bottom style="medium">
        <color rgb="FF339933"/>
      </bottom>
      <diagonal/>
    </border>
    <border>
      <left style="medium">
        <color rgb="FF0070C0"/>
      </left>
      <right/>
      <top style="medium">
        <color theme="4"/>
      </top>
      <bottom style="medium">
        <color rgb="FF0070C0"/>
      </bottom>
      <diagonal/>
    </border>
    <border>
      <left/>
      <right/>
      <top style="medium">
        <color theme="4"/>
      </top>
      <bottom style="medium">
        <color rgb="FF0070C0"/>
      </bottom>
      <diagonal/>
    </border>
    <border>
      <left/>
      <right style="medium">
        <color theme="4"/>
      </right>
      <top style="medium">
        <color theme="4"/>
      </top>
      <bottom style="medium">
        <color rgb="FF0070C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indexed="64"/>
      </right>
      <top/>
      <bottom/>
      <diagonal/>
    </border>
  </borders>
  <cellStyleXfs count="11">
    <xf numFmtId="0" fontId="0" fillId="0" borderId="0"/>
    <xf numFmtId="0" fontId="9" fillId="0" borderId="0"/>
    <xf numFmtId="0" fontId="9" fillId="0" borderId="0"/>
    <xf numFmtId="0" fontId="1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5" fillId="0" borderId="0"/>
    <xf numFmtId="0" fontId="1" fillId="0" borderId="0"/>
  </cellStyleXfs>
  <cellXfs count="765">
    <xf numFmtId="0" fontId="0" fillId="0" borderId="0" xfId="0"/>
    <xf numFmtId="0" fontId="6" fillId="0" borderId="0" xfId="0" applyFont="1"/>
    <xf numFmtId="0" fontId="10" fillId="0" borderId="0" xfId="0" applyFont="1"/>
    <xf numFmtId="0" fontId="0" fillId="0" borderId="4" xfId="0" applyBorder="1" applyAlignment="1">
      <alignment horizontal="center"/>
    </xf>
    <xf numFmtId="0" fontId="0" fillId="0" borderId="4" xfId="0" applyBorder="1"/>
    <xf numFmtId="0" fontId="6" fillId="0" borderId="2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165" fontId="9" fillId="0" borderId="4" xfId="0" applyNumberFormat="1" applyFont="1" applyBorder="1" applyAlignment="1">
      <alignment horizontal="center" vertical="top" wrapText="1"/>
    </xf>
    <xf numFmtId="0" fontId="0" fillId="0" borderId="5" xfId="0" applyBorder="1"/>
    <xf numFmtId="0" fontId="13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9" fillId="0" borderId="0" xfId="0" applyFont="1" applyAlignment="1">
      <alignment horizontal="right" vertical="top"/>
    </xf>
    <xf numFmtId="2" fontId="9" fillId="0" borderId="0" xfId="0" applyNumberFormat="1" applyFont="1" applyAlignment="1">
      <alignment horizontal="left" vertical="top" wrapText="1"/>
    </xf>
    <xf numFmtId="165" fontId="9" fillId="0" borderId="1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167" fontId="6" fillId="0" borderId="0" xfId="0" applyNumberFormat="1" applyFont="1" applyAlignment="1" applyProtection="1">
      <alignment horizontal="left"/>
      <protection locked="0"/>
    </xf>
    <xf numFmtId="0" fontId="14" fillId="0" borderId="0" xfId="0" applyFont="1"/>
    <xf numFmtId="0" fontId="9" fillId="0" borderId="0" xfId="0" applyFont="1"/>
    <xf numFmtId="165" fontId="9" fillId="0" borderId="4" xfId="0" quotePrefix="1" applyNumberFormat="1" applyFont="1" applyBorder="1" applyAlignment="1">
      <alignment horizontal="center" vertical="top" wrapText="1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11" fillId="8" borderId="0" xfId="0" applyFont="1" applyFill="1"/>
    <xf numFmtId="0" fontId="0" fillId="8" borderId="0" xfId="0" applyFill="1"/>
    <xf numFmtId="0" fontId="13" fillId="4" borderId="0" xfId="0" applyFont="1" applyFill="1"/>
    <xf numFmtId="0" fontId="13" fillId="4" borderId="0" xfId="0" applyFont="1" applyFill="1" applyAlignment="1">
      <alignment horizontal="center"/>
    </xf>
    <xf numFmtId="164" fontId="13" fillId="4" borderId="0" xfId="0" applyNumberFormat="1" applyFont="1" applyFill="1"/>
    <xf numFmtId="0" fontId="13" fillId="8" borderId="0" xfId="0" applyFont="1" applyFill="1" applyAlignment="1">
      <alignment horizontal="center"/>
    </xf>
    <xf numFmtId="0" fontId="13" fillId="6" borderId="0" xfId="0" applyFont="1" applyFill="1"/>
    <xf numFmtId="0" fontId="13" fillId="6" borderId="0" xfId="0" applyFont="1" applyFill="1" applyAlignment="1">
      <alignment horizontal="center"/>
    </xf>
    <xf numFmtId="164" fontId="13" fillId="6" borderId="0" xfId="0" applyNumberFormat="1" applyFont="1" applyFill="1"/>
    <xf numFmtId="0" fontId="13" fillId="5" borderId="0" xfId="0" applyFont="1" applyFill="1"/>
    <xf numFmtId="0" fontId="13" fillId="5" borderId="0" xfId="0" applyFont="1" applyFill="1" applyAlignment="1">
      <alignment horizontal="center"/>
    </xf>
    <xf numFmtId="164" fontId="13" fillId="5" borderId="0" xfId="0" applyNumberFormat="1" applyFont="1" applyFill="1"/>
    <xf numFmtId="0" fontId="13" fillId="7" borderId="0" xfId="0" applyFont="1" applyFill="1"/>
    <xf numFmtId="0" fontId="13" fillId="7" borderId="0" xfId="0" applyFont="1" applyFill="1" applyAlignment="1">
      <alignment horizontal="center"/>
    </xf>
    <xf numFmtId="164" fontId="13" fillId="7" borderId="0" xfId="0" applyNumberFormat="1" applyFont="1" applyFill="1"/>
    <xf numFmtId="0" fontId="11" fillId="8" borderId="0" xfId="0" applyFont="1" applyFill="1" applyAlignment="1">
      <alignment horizontal="center"/>
    </xf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167" fontId="9" fillId="0" borderId="0" xfId="0" applyNumberFormat="1" applyFont="1" applyAlignment="1">
      <alignment horizontal="left"/>
    </xf>
    <xf numFmtId="0" fontId="13" fillId="8" borderId="0" xfId="0" applyFont="1" applyFill="1" applyAlignment="1">
      <alignment horizontal="left"/>
    </xf>
    <xf numFmtId="0" fontId="10" fillId="8" borderId="0" xfId="0" applyFont="1" applyFill="1" applyAlignment="1">
      <alignment horizontal="left"/>
    </xf>
    <xf numFmtId="164" fontId="13" fillId="8" borderId="0" xfId="0" applyNumberFormat="1" applyFont="1" applyFill="1" applyAlignment="1">
      <alignment horizontal="left"/>
    </xf>
    <xf numFmtId="2" fontId="9" fillId="0" borderId="0" xfId="0" applyNumberFormat="1" applyFont="1" applyAlignment="1">
      <alignment horizontal="left" vertical="top"/>
    </xf>
    <xf numFmtId="0" fontId="13" fillId="8" borderId="0" xfId="0" applyFont="1" applyFill="1" applyAlignment="1">
      <alignment horizontal="center" wrapText="1"/>
    </xf>
    <xf numFmtId="0" fontId="7" fillId="8" borderId="0" xfId="0" applyFont="1" applyFill="1"/>
    <xf numFmtId="3" fontId="31" fillId="0" borderId="9" xfId="0" applyNumberFormat="1" applyFont="1" applyBorder="1" applyAlignment="1" applyProtection="1">
      <alignment horizontal="center" vertical="center" wrapText="1"/>
      <protection locked="0"/>
    </xf>
    <xf numFmtId="3" fontId="31" fillId="0" borderId="13" xfId="0" applyNumberFormat="1" applyFont="1" applyBorder="1" applyAlignment="1" applyProtection="1">
      <alignment horizontal="center" vertical="center" wrapText="1"/>
      <protection locked="0"/>
    </xf>
    <xf numFmtId="3" fontId="31" fillId="0" borderId="4" xfId="0" applyNumberFormat="1" applyFont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horizontal="center" vertical="center" wrapText="1"/>
      <protection locked="0"/>
    </xf>
    <xf numFmtId="1" fontId="31" fillId="0" borderId="4" xfId="0" applyNumberFormat="1" applyFont="1" applyBorder="1" applyAlignment="1" applyProtection="1">
      <alignment horizontal="center" vertical="center" wrapText="1"/>
      <protection locked="0"/>
    </xf>
    <xf numFmtId="3" fontId="31" fillId="0" borderId="12" xfId="0" applyNumberFormat="1" applyFont="1" applyBorder="1" applyAlignment="1" applyProtection="1">
      <alignment horizontal="center" vertical="center" wrapText="1"/>
      <protection locked="0"/>
    </xf>
    <xf numFmtId="9" fontId="31" fillId="0" borderId="4" xfId="0" applyNumberFormat="1" applyFont="1" applyBorder="1" applyAlignment="1" applyProtection="1">
      <alignment horizontal="center" wrapText="1"/>
      <protection locked="0"/>
    </xf>
    <xf numFmtId="168" fontId="31" fillId="0" borderId="4" xfId="0" applyNumberFormat="1" applyFont="1" applyBorder="1" applyAlignment="1" applyProtection="1">
      <alignment horizontal="center" vertical="center" wrapText="1"/>
      <protection locked="0"/>
    </xf>
    <xf numFmtId="0" fontId="31" fillId="0" borderId="7" xfId="0" applyFont="1" applyBorder="1" applyAlignment="1" applyProtection="1">
      <alignment horizontal="center" wrapText="1"/>
      <protection locked="0"/>
    </xf>
    <xf numFmtId="3" fontId="31" fillId="0" borderId="7" xfId="0" applyNumberFormat="1" applyFont="1" applyBorder="1" applyAlignment="1" applyProtection="1">
      <alignment horizontal="center" wrapText="1"/>
      <protection locked="0"/>
    </xf>
    <xf numFmtId="3" fontId="31" fillId="0" borderId="11" xfId="0" applyNumberFormat="1" applyFont="1" applyBorder="1" applyAlignment="1" applyProtection="1">
      <alignment horizontal="center" wrapText="1"/>
      <protection locked="0"/>
    </xf>
    <xf numFmtId="168" fontId="31" fillId="0" borderId="4" xfId="0" applyNumberFormat="1" applyFont="1" applyBorder="1" applyAlignment="1" applyProtection="1">
      <alignment horizontal="center" wrapText="1"/>
      <protection locked="0"/>
    </xf>
    <xf numFmtId="0" fontId="0" fillId="15" borderId="0" xfId="0" applyFill="1"/>
    <xf numFmtId="0" fontId="9" fillId="15" borderId="0" xfId="0" applyFont="1" applyFill="1"/>
    <xf numFmtId="0" fontId="31" fillId="0" borderId="7" xfId="0" applyFont="1" applyBorder="1" applyAlignment="1" applyProtection="1">
      <alignment horizontal="center" vertical="center" wrapText="1"/>
      <protection locked="0"/>
    </xf>
    <xf numFmtId="3" fontId="31" fillId="0" borderId="7" xfId="0" applyNumberFormat="1" applyFont="1" applyBorder="1" applyAlignment="1" applyProtection="1">
      <alignment horizontal="center" vertical="center" wrapText="1"/>
      <protection locked="0"/>
    </xf>
    <xf numFmtId="3" fontId="31" fillId="0" borderId="11" xfId="0" applyNumberFormat="1" applyFont="1" applyBorder="1" applyAlignment="1" applyProtection="1">
      <alignment horizontal="center" vertical="center" wrapText="1"/>
      <protection locked="0"/>
    </xf>
    <xf numFmtId="0" fontId="33" fillId="17" borderId="8" xfId="0" applyFont="1" applyFill="1" applyBorder="1" applyAlignment="1" applyProtection="1">
      <alignment horizontal="center" vertical="top"/>
      <protection hidden="1"/>
    </xf>
    <xf numFmtId="9" fontId="31" fillId="17" borderId="4" xfId="0" applyNumberFormat="1" applyFont="1" applyFill="1" applyBorder="1" applyAlignment="1" applyProtection="1">
      <alignment horizontal="center" vertical="center"/>
      <protection hidden="1"/>
    </xf>
    <xf numFmtId="9" fontId="31" fillId="17" borderId="9" xfId="0" applyNumberFormat="1" applyFont="1" applyFill="1" applyBorder="1" applyAlignment="1" applyProtection="1">
      <alignment horizontal="center" vertical="center"/>
      <protection hidden="1"/>
    </xf>
    <xf numFmtId="9" fontId="31" fillId="17" borderId="6" xfId="4" applyFont="1" applyFill="1" applyBorder="1" applyAlignment="1" applyProtection="1">
      <alignment horizontal="center" vertical="center"/>
      <protection hidden="1"/>
    </xf>
    <xf numFmtId="0" fontId="33" fillId="17" borderId="4" xfId="0" applyFont="1" applyFill="1" applyBorder="1" applyAlignment="1" applyProtection="1">
      <alignment horizontal="center" vertical="top"/>
      <protection hidden="1"/>
    </xf>
    <xf numFmtId="0" fontId="33" fillId="17" borderId="4" xfId="0" applyFont="1" applyFill="1" applyBorder="1" applyAlignment="1" applyProtection="1">
      <alignment horizontal="center"/>
      <protection hidden="1"/>
    </xf>
    <xf numFmtId="9" fontId="31" fillId="17" borderId="4" xfId="0" applyNumberFormat="1" applyFont="1" applyFill="1" applyBorder="1" applyAlignment="1" applyProtection="1">
      <alignment horizontal="center"/>
      <protection hidden="1"/>
    </xf>
    <xf numFmtId="9" fontId="31" fillId="17" borderId="9" xfId="0" applyNumberFormat="1" applyFont="1" applyFill="1" applyBorder="1" applyAlignment="1" applyProtection="1">
      <alignment horizontal="center"/>
      <protection hidden="1"/>
    </xf>
    <xf numFmtId="9" fontId="31" fillId="17" borderId="6" xfId="4" applyFont="1" applyFill="1" applyBorder="1" applyAlignment="1" applyProtection="1">
      <alignment vertical="top"/>
      <protection hidden="1"/>
    </xf>
    <xf numFmtId="0" fontId="31" fillId="17" borderId="14" xfId="0" applyFont="1" applyFill="1" applyBorder="1" applyAlignment="1" applyProtection="1">
      <alignment vertical="top"/>
      <protection hidden="1"/>
    </xf>
    <xf numFmtId="0" fontId="31" fillId="17" borderId="12" xfId="0" applyFont="1" applyFill="1" applyBorder="1" applyProtection="1">
      <protection hidden="1"/>
    </xf>
    <xf numFmtId="0" fontId="31" fillId="17" borderId="8" xfId="0" applyFont="1" applyFill="1" applyBorder="1" applyProtection="1">
      <protection hidden="1"/>
    </xf>
    <xf numFmtId="0" fontId="31" fillId="17" borderId="4" xfId="0" applyFont="1" applyFill="1" applyBorder="1" applyAlignment="1" applyProtection="1">
      <alignment horizontal="center" vertical="center"/>
      <protection hidden="1"/>
    </xf>
    <xf numFmtId="165" fontId="31" fillId="17" borderId="4" xfId="0" applyNumberFormat="1" applyFont="1" applyFill="1" applyBorder="1" applyAlignment="1" applyProtection="1">
      <alignment horizontal="center" vertical="center" wrapText="1"/>
      <protection hidden="1"/>
    </xf>
    <xf numFmtId="165" fontId="31" fillId="15" borderId="8" xfId="0" applyNumberFormat="1" applyFont="1" applyFill="1" applyBorder="1" applyAlignment="1" applyProtection="1">
      <alignment horizontal="center" vertical="top" wrapText="1"/>
      <protection hidden="1"/>
    </xf>
    <xf numFmtId="1" fontId="31" fillId="17" borderId="4" xfId="0" applyNumberFormat="1" applyFont="1" applyFill="1" applyBorder="1" applyAlignment="1" applyProtection="1">
      <alignment horizontal="center" vertical="center" wrapText="1"/>
      <protection hidden="1"/>
    </xf>
    <xf numFmtId="1" fontId="31" fillId="15" borderId="8" xfId="0" applyNumberFormat="1" applyFont="1" applyFill="1" applyBorder="1" applyAlignment="1" applyProtection="1">
      <alignment horizontal="center" vertical="center" wrapText="1"/>
      <protection hidden="1"/>
    </xf>
    <xf numFmtId="0" fontId="33" fillId="17" borderId="4" xfId="0" applyFont="1" applyFill="1" applyBorder="1" applyAlignment="1" applyProtection="1">
      <alignment horizontal="center" vertical="center"/>
      <protection hidden="1"/>
    </xf>
    <xf numFmtId="1" fontId="31" fillId="17" borderId="12" xfId="0" applyNumberFormat="1" applyFont="1" applyFill="1" applyBorder="1" applyAlignment="1" applyProtection="1">
      <alignment horizontal="center"/>
      <protection hidden="1"/>
    </xf>
    <xf numFmtId="1" fontId="31" fillId="15" borderId="0" xfId="0" applyNumberFormat="1" applyFont="1" applyFill="1" applyAlignment="1" applyProtection="1">
      <alignment horizontal="center"/>
      <protection hidden="1"/>
    </xf>
    <xf numFmtId="0" fontId="31" fillId="17" borderId="1" xfId="0" applyFont="1" applyFill="1" applyBorder="1" applyProtection="1">
      <protection hidden="1"/>
    </xf>
    <xf numFmtId="0" fontId="31" fillId="17" borderId="8" xfId="0" applyFont="1" applyFill="1" applyBorder="1" applyAlignment="1" applyProtection="1">
      <alignment horizontal="center"/>
      <protection hidden="1"/>
    </xf>
    <xf numFmtId="0" fontId="31" fillId="15" borderId="0" xfId="0" applyFont="1" applyFill="1" applyAlignment="1" applyProtection="1">
      <alignment horizontal="center"/>
      <protection hidden="1"/>
    </xf>
    <xf numFmtId="0" fontId="31" fillId="17" borderId="9" xfId="0" applyFont="1" applyFill="1" applyBorder="1" applyAlignment="1" applyProtection="1">
      <alignment horizontal="center"/>
      <protection hidden="1"/>
    </xf>
    <xf numFmtId="169" fontId="31" fillId="15" borderId="6" xfId="0" applyNumberFormat="1" applyFont="1" applyFill="1" applyBorder="1" applyAlignment="1" applyProtection="1">
      <alignment horizontal="center"/>
      <protection hidden="1"/>
    </xf>
    <xf numFmtId="3" fontId="31" fillId="17" borderId="9" xfId="0" applyNumberFormat="1" applyFont="1" applyFill="1" applyBorder="1" applyAlignment="1" applyProtection="1">
      <alignment horizontal="center"/>
      <protection hidden="1"/>
    </xf>
    <xf numFmtId="3" fontId="31" fillId="15" borderId="0" xfId="0" applyNumberFormat="1" applyFont="1" applyFill="1" applyAlignment="1" applyProtection="1">
      <alignment horizontal="center"/>
      <protection hidden="1"/>
    </xf>
    <xf numFmtId="0" fontId="31" fillId="17" borderId="9" xfId="0" applyFont="1" applyFill="1" applyBorder="1" applyProtection="1">
      <protection hidden="1"/>
    </xf>
    <xf numFmtId="0" fontId="34" fillId="15" borderId="0" xfId="0" applyFont="1" applyFill="1" applyAlignment="1" applyProtection="1">
      <alignment vertical="top"/>
      <protection hidden="1"/>
    </xf>
    <xf numFmtId="0" fontId="31" fillId="15" borderId="6" xfId="0" applyFont="1" applyFill="1" applyBorder="1" applyProtection="1">
      <protection hidden="1"/>
    </xf>
    <xf numFmtId="0" fontId="33" fillId="17" borderId="9" xfId="0" applyFont="1" applyFill="1" applyBorder="1" applyAlignment="1" applyProtection="1">
      <alignment horizontal="center" vertical="top"/>
      <protection hidden="1"/>
    </xf>
    <xf numFmtId="0" fontId="31" fillId="15" borderId="8" xfId="0" applyFont="1" applyFill="1" applyBorder="1" applyAlignment="1" applyProtection="1">
      <alignment horizontal="center" vertical="center"/>
      <protection hidden="1"/>
    </xf>
    <xf numFmtId="9" fontId="31" fillId="15" borderId="0" xfId="0" applyNumberFormat="1" applyFont="1" applyFill="1" applyAlignment="1" applyProtection="1">
      <alignment horizontal="center"/>
      <protection hidden="1"/>
    </xf>
    <xf numFmtId="9" fontId="31" fillId="15" borderId="8" xfId="0" applyNumberFormat="1" applyFont="1" applyFill="1" applyBorder="1" applyAlignment="1" applyProtection="1">
      <alignment horizontal="center"/>
      <protection hidden="1"/>
    </xf>
    <xf numFmtId="0" fontId="31" fillId="15" borderId="0" xfId="0" applyFont="1" applyFill="1" applyAlignment="1" applyProtection="1">
      <alignment vertical="top"/>
      <protection hidden="1"/>
    </xf>
    <xf numFmtId="9" fontId="31" fillId="17" borderId="4" xfId="4" applyFont="1" applyFill="1" applyBorder="1" applyAlignment="1" applyProtection="1">
      <alignment horizontal="center" vertical="center"/>
      <protection hidden="1"/>
    </xf>
    <xf numFmtId="165" fontId="31" fillId="15" borderId="0" xfId="0" applyNumberFormat="1" applyFont="1" applyFill="1" applyAlignment="1" applyProtection="1">
      <alignment horizontal="center"/>
      <protection hidden="1"/>
    </xf>
    <xf numFmtId="9" fontId="36" fillId="17" borderId="4" xfId="4" applyFont="1" applyFill="1" applyBorder="1" applyAlignment="1" applyProtection="1">
      <alignment horizontal="center" vertical="center"/>
      <protection hidden="1"/>
    </xf>
    <xf numFmtId="2" fontId="31" fillId="17" borderId="11" xfId="0" applyNumberFormat="1" applyFont="1" applyFill="1" applyBorder="1" applyAlignment="1" applyProtection="1">
      <alignment horizontal="center"/>
      <protection hidden="1"/>
    </xf>
    <xf numFmtId="0" fontId="31" fillId="15" borderId="0" xfId="0" applyFont="1" applyFill="1" applyProtection="1">
      <protection hidden="1"/>
    </xf>
    <xf numFmtId="0" fontId="38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wrapText="1"/>
      <protection hidden="1"/>
    </xf>
    <xf numFmtId="0" fontId="31" fillId="0" borderId="0" xfId="0" applyFont="1" applyProtection="1">
      <protection hidden="1"/>
    </xf>
    <xf numFmtId="14" fontId="38" fillId="0" borderId="0" xfId="0" applyNumberFormat="1" applyFont="1" applyAlignment="1" applyProtection="1">
      <alignment horizontal="center"/>
      <protection hidden="1"/>
    </xf>
    <xf numFmtId="0" fontId="31" fillId="15" borderId="0" xfId="0" applyFont="1" applyFill="1" applyAlignment="1" applyProtection="1">
      <alignment horizontal="left" vertical="top"/>
      <protection hidden="1"/>
    </xf>
    <xf numFmtId="0" fontId="31" fillId="15" borderId="0" xfId="0" applyFont="1" applyFill="1" applyAlignment="1" applyProtection="1">
      <alignment wrapText="1"/>
      <protection hidden="1"/>
    </xf>
    <xf numFmtId="0" fontId="31" fillId="0" borderId="43" xfId="0" applyFont="1" applyBorder="1" applyProtection="1">
      <protection hidden="1"/>
    </xf>
    <xf numFmtId="14" fontId="38" fillId="0" borderId="44" xfId="0" applyNumberFormat="1" applyFont="1" applyBorder="1" applyAlignment="1" applyProtection="1">
      <alignment horizontal="center"/>
      <protection hidden="1"/>
    </xf>
    <xf numFmtId="0" fontId="31" fillId="15" borderId="45" xfId="0" applyFont="1" applyFill="1" applyBorder="1" applyProtection="1">
      <protection hidden="1"/>
    </xf>
    <xf numFmtId="0" fontId="31" fillId="15" borderId="45" xfId="0" applyFont="1" applyFill="1" applyBorder="1" applyAlignment="1" applyProtection="1">
      <alignment horizontal="left" vertical="top"/>
      <protection hidden="1"/>
    </xf>
    <xf numFmtId="0" fontId="39" fillId="15" borderId="1" xfId="0" applyFont="1" applyFill="1" applyBorder="1" applyProtection="1">
      <protection hidden="1"/>
    </xf>
    <xf numFmtId="0" fontId="39" fillId="15" borderId="8" xfId="0" applyFont="1" applyFill="1" applyBorder="1" applyProtection="1">
      <protection hidden="1"/>
    </xf>
    <xf numFmtId="0" fontId="31" fillId="0" borderId="1" xfId="0" applyFont="1" applyBorder="1" applyProtection="1">
      <protection hidden="1"/>
    </xf>
    <xf numFmtId="0" fontId="31" fillId="15" borderId="1" xfId="0" applyFont="1" applyFill="1" applyBorder="1" applyProtection="1">
      <protection hidden="1"/>
    </xf>
    <xf numFmtId="0" fontId="31" fillId="17" borderId="1" xfId="3" applyFont="1" applyFill="1" applyBorder="1" applyAlignment="1" applyProtection="1">
      <alignment horizontal="left" vertical="top"/>
      <protection hidden="1"/>
    </xf>
    <xf numFmtId="0" fontId="31" fillId="17" borderId="4" xfId="0" applyFont="1" applyFill="1" applyBorder="1" applyAlignment="1" applyProtection="1">
      <alignment wrapText="1"/>
      <protection hidden="1"/>
    </xf>
    <xf numFmtId="0" fontId="31" fillId="17" borderId="13" xfId="0" applyFont="1" applyFill="1" applyBorder="1" applyAlignment="1" applyProtection="1">
      <alignment wrapText="1"/>
      <protection hidden="1"/>
    </xf>
    <xf numFmtId="0" fontId="31" fillId="17" borderId="1" xfId="0" applyFont="1" applyFill="1" applyBorder="1" applyAlignment="1" applyProtection="1">
      <alignment horizontal="left" vertical="top"/>
      <protection hidden="1"/>
    </xf>
    <xf numFmtId="0" fontId="31" fillId="17" borderId="13" xfId="0" applyFont="1" applyFill="1" applyBorder="1" applyAlignment="1" applyProtection="1">
      <alignment vertical="center" wrapText="1"/>
      <protection hidden="1"/>
    </xf>
    <xf numFmtId="0" fontId="31" fillId="17" borderId="8" xfId="0" applyFont="1" applyFill="1" applyBorder="1" applyAlignment="1" applyProtection="1">
      <alignment horizontal="left" vertical="top"/>
      <protection hidden="1"/>
    </xf>
    <xf numFmtId="0" fontId="31" fillId="3" borderId="4" xfId="0" applyFont="1" applyFill="1" applyBorder="1" applyAlignment="1" applyProtection="1">
      <alignment horizontal="center" wrapText="1"/>
      <protection hidden="1"/>
    </xf>
    <xf numFmtId="0" fontId="31" fillId="17" borderId="9" xfId="0" applyFont="1" applyFill="1" applyBorder="1" applyAlignment="1" applyProtection="1">
      <alignment horizontal="left" vertical="top"/>
      <protection hidden="1"/>
    </xf>
    <xf numFmtId="0" fontId="31" fillId="0" borderId="2" xfId="0" applyFont="1" applyBorder="1" applyAlignment="1" applyProtection="1">
      <alignment horizontal="left" vertical="top"/>
      <protection hidden="1"/>
    </xf>
    <xf numFmtId="0" fontId="31" fillId="0" borderId="2" xfId="0" applyFont="1" applyBorder="1" applyProtection="1">
      <protection hidden="1"/>
    </xf>
    <xf numFmtId="0" fontId="31" fillId="17" borderId="4" xfId="3" applyFont="1" applyFill="1" applyBorder="1" applyAlignment="1" applyProtection="1">
      <alignment horizontal="left" vertical="top"/>
      <protection hidden="1"/>
    </xf>
    <xf numFmtId="0" fontId="31" fillId="17" borderId="4" xfId="0" applyFont="1" applyFill="1" applyBorder="1" applyAlignment="1" applyProtection="1">
      <alignment horizontal="left" vertical="center"/>
      <protection hidden="1"/>
    </xf>
    <xf numFmtId="0" fontId="31" fillId="17" borderId="4" xfId="0" applyFont="1" applyFill="1" applyBorder="1" applyAlignment="1" applyProtection="1">
      <alignment horizontal="left" vertical="top"/>
      <protection hidden="1"/>
    </xf>
    <xf numFmtId="0" fontId="31" fillId="17" borderId="11" xfId="0" applyFont="1" applyFill="1" applyBorder="1" applyAlignment="1" applyProtection="1">
      <alignment horizontal="center" vertical="center" wrapText="1"/>
      <protection hidden="1"/>
    </xf>
    <xf numFmtId="0" fontId="31" fillId="17" borderId="4" xfId="0" applyFont="1" applyFill="1" applyBorder="1" applyAlignment="1" applyProtection="1">
      <alignment horizontal="left" wrapText="1"/>
      <protection hidden="1"/>
    </xf>
    <xf numFmtId="0" fontId="31" fillId="17" borderId="4" xfId="0" applyFont="1" applyFill="1" applyBorder="1" applyAlignment="1" applyProtection="1">
      <alignment horizontal="center" wrapText="1"/>
      <protection hidden="1"/>
    </xf>
    <xf numFmtId="9" fontId="31" fillId="5" borderId="24" xfId="0" applyNumberFormat="1" applyFont="1" applyFill="1" applyBorder="1" applyAlignment="1" applyProtection="1">
      <alignment horizontal="center" vertical="center"/>
      <protection hidden="1"/>
    </xf>
    <xf numFmtId="9" fontId="31" fillId="5" borderId="10" xfId="0" applyNumberFormat="1" applyFont="1" applyFill="1" applyBorder="1" applyAlignment="1" applyProtection="1">
      <alignment horizontal="center" vertical="center"/>
      <protection hidden="1"/>
    </xf>
    <xf numFmtId="9" fontId="31" fillId="5" borderId="26" xfId="0" applyNumberFormat="1" applyFont="1" applyFill="1" applyBorder="1" applyAlignment="1" applyProtection="1">
      <alignment horizontal="center" vertical="center"/>
      <protection hidden="1"/>
    </xf>
    <xf numFmtId="9" fontId="31" fillId="5" borderId="26" xfId="0" applyNumberFormat="1" applyFont="1" applyFill="1" applyBorder="1" applyAlignment="1" applyProtection="1">
      <alignment horizontal="center" vertical="center" wrapText="1"/>
      <protection hidden="1"/>
    </xf>
    <xf numFmtId="0" fontId="31" fillId="5" borderId="26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left" vertical="top"/>
      <protection hidden="1"/>
    </xf>
    <xf numFmtId="0" fontId="31" fillId="0" borderId="10" xfId="0" applyFont="1" applyBorder="1" applyProtection="1">
      <protection hidden="1"/>
    </xf>
    <xf numFmtId="0" fontId="31" fillId="15" borderId="8" xfId="0" applyFont="1" applyFill="1" applyBorder="1" applyAlignment="1" applyProtection="1">
      <alignment vertical="top"/>
      <protection hidden="1"/>
    </xf>
    <xf numFmtId="0" fontId="31" fillId="17" borderId="4" xfId="0" applyFont="1" applyFill="1" applyBorder="1" applyAlignment="1" applyProtection="1">
      <alignment vertical="center" wrapText="1"/>
      <protection hidden="1"/>
    </xf>
    <xf numFmtId="168" fontId="31" fillId="15" borderId="4" xfId="0" applyNumberFormat="1" applyFont="1" applyFill="1" applyBorder="1" applyAlignment="1" applyProtection="1">
      <alignment horizontal="center" wrapText="1"/>
      <protection locked="0"/>
    </xf>
    <xf numFmtId="0" fontId="31" fillId="15" borderId="43" xfId="0" applyFont="1" applyFill="1" applyBorder="1" applyProtection="1">
      <protection hidden="1"/>
    </xf>
    <xf numFmtId="0" fontId="31" fillId="17" borderId="11" xfId="3" applyFont="1" applyFill="1" applyBorder="1" applyAlignment="1" applyProtection="1">
      <alignment horizontal="left" vertical="top"/>
      <protection hidden="1"/>
    </xf>
    <xf numFmtId="0" fontId="31" fillId="17" borderId="4" xfId="3" applyFont="1" applyFill="1" applyBorder="1" applyAlignment="1" applyProtection="1">
      <alignment vertical="top" wrapText="1"/>
      <protection hidden="1"/>
    </xf>
    <xf numFmtId="1" fontId="31" fillId="15" borderId="0" xfId="0" applyNumberFormat="1" applyFont="1" applyFill="1" applyAlignment="1" applyProtection="1">
      <alignment horizontal="center" vertical="center"/>
      <protection hidden="1"/>
    </xf>
    <xf numFmtId="166" fontId="31" fillId="15" borderId="8" xfId="0" applyNumberFormat="1" applyFont="1" applyFill="1" applyBorder="1" applyAlignment="1" applyProtection="1">
      <alignment horizontal="center" vertical="center"/>
      <protection hidden="1"/>
    </xf>
    <xf numFmtId="0" fontId="31" fillId="5" borderId="30" xfId="0" applyFont="1" applyFill="1" applyBorder="1" applyAlignment="1" applyProtection="1">
      <alignment horizontal="center" vertical="center" wrapText="1"/>
      <protection hidden="1"/>
    </xf>
    <xf numFmtId="0" fontId="31" fillId="8" borderId="10" xfId="3" applyFont="1" applyFill="1" applyBorder="1" applyAlignment="1" applyProtection="1">
      <alignment horizontal="left" vertical="top"/>
      <protection hidden="1"/>
    </xf>
    <xf numFmtId="0" fontId="31" fillId="8" borderId="10" xfId="3" applyFont="1" applyFill="1" applyBorder="1" applyProtection="1">
      <protection hidden="1"/>
    </xf>
    <xf numFmtId="0" fontId="31" fillId="0" borderId="10" xfId="0" applyFont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1" fillId="0" borderId="10" xfId="0" applyFont="1" applyBorder="1" applyAlignment="1" applyProtection="1">
      <alignment horizontal="center" vertical="center"/>
      <protection hidden="1"/>
    </xf>
    <xf numFmtId="0" fontId="31" fillId="17" borderId="4" xfId="3" applyFont="1" applyFill="1" applyBorder="1" applyAlignment="1" applyProtection="1">
      <alignment vertical="center" wrapText="1"/>
      <protection hidden="1"/>
    </xf>
    <xf numFmtId="1" fontId="31" fillId="15" borderId="8" xfId="0" applyNumberFormat="1" applyFont="1" applyFill="1" applyBorder="1" applyAlignment="1" applyProtection="1">
      <alignment horizontal="center" vertical="center"/>
      <protection hidden="1"/>
    </xf>
    <xf numFmtId="0" fontId="31" fillId="17" borderId="4" xfId="3" applyFont="1" applyFill="1" applyBorder="1" applyAlignment="1" applyProtection="1">
      <alignment wrapText="1"/>
      <protection hidden="1"/>
    </xf>
    <xf numFmtId="9" fontId="31" fillId="5" borderId="22" xfId="0" applyNumberFormat="1" applyFont="1" applyFill="1" applyBorder="1" applyAlignment="1" applyProtection="1">
      <alignment horizontal="center" vertical="center" wrapText="1"/>
      <protection hidden="1"/>
    </xf>
    <xf numFmtId="9" fontId="31" fillId="5" borderId="22" xfId="0" quotePrefix="1" applyNumberFormat="1" applyFont="1" applyFill="1" applyBorder="1" applyAlignment="1" applyProtection="1">
      <alignment horizontal="center" vertical="center" wrapText="1"/>
      <protection hidden="1"/>
    </xf>
    <xf numFmtId="0" fontId="31" fillId="5" borderId="22" xfId="0" applyFont="1" applyFill="1" applyBorder="1" applyAlignment="1" applyProtection="1">
      <alignment horizontal="center" vertical="center" wrapText="1"/>
      <protection hidden="1"/>
    </xf>
    <xf numFmtId="0" fontId="31" fillId="15" borderId="2" xfId="0" applyFont="1" applyFill="1" applyBorder="1" applyProtection="1">
      <protection hidden="1"/>
    </xf>
    <xf numFmtId="0" fontId="39" fillId="15" borderId="0" xfId="0" applyFont="1" applyFill="1" applyProtection="1">
      <protection hidden="1"/>
    </xf>
    <xf numFmtId="0" fontId="31" fillId="17" borderId="4" xfId="0" applyFont="1" applyFill="1" applyBorder="1" applyAlignment="1" applyProtection="1">
      <alignment vertical="top" wrapText="1"/>
      <protection hidden="1"/>
    </xf>
    <xf numFmtId="0" fontId="31" fillId="3" borderId="9" xfId="0" applyFont="1" applyFill="1" applyBorder="1" applyAlignment="1" applyProtection="1">
      <alignment wrapText="1"/>
      <protection hidden="1"/>
    </xf>
    <xf numFmtId="166" fontId="31" fillId="15" borderId="8" xfId="0" applyNumberFormat="1" applyFont="1" applyFill="1" applyBorder="1" applyAlignment="1" applyProtection="1">
      <alignment horizontal="center"/>
      <protection hidden="1"/>
    </xf>
    <xf numFmtId="9" fontId="31" fillId="18" borderId="22" xfId="0" applyNumberFormat="1" applyFont="1" applyFill="1" applyBorder="1" applyAlignment="1" applyProtection="1">
      <alignment horizontal="center" vertical="center" wrapText="1"/>
      <protection hidden="1"/>
    </xf>
    <xf numFmtId="9" fontId="31" fillId="18" borderId="22" xfId="0" quotePrefix="1" applyNumberFormat="1" applyFont="1" applyFill="1" applyBorder="1" applyAlignment="1" applyProtection="1">
      <alignment horizontal="center" vertical="center" wrapText="1"/>
      <protection hidden="1"/>
    </xf>
    <xf numFmtId="9" fontId="31" fillId="18" borderId="32" xfId="0" applyNumberFormat="1" applyFont="1" applyFill="1" applyBorder="1" applyAlignment="1" applyProtection="1">
      <alignment horizontal="center" vertical="center" wrapText="1"/>
      <protection hidden="1"/>
    </xf>
    <xf numFmtId="0" fontId="31" fillId="18" borderId="32" xfId="0" applyFont="1" applyFill="1" applyBorder="1" applyAlignment="1" applyProtection="1">
      <alignment horizontal="center" vertical="center" wrapText="1"/>
      <protection hidden="1"/>
    </xf>
    <xf numFmtId="0" fontId="39" fillId="15" borderId="1" xfId="0" applyFont="1" applyFill="1" applyBorder="1" applyAlignment="1" applyProtection="1">
      <alignment vertical="center"/>
      <protection hidden="1"/>
    </xf>
    <xf numFmtId="0" fontId="39" fillId="15" borderId="0" xfId="0" applyFont="1" applyFill="1" applyAlignment="1" applyProtection="1">
      <alignment vertical="center"/>
      <protection hidden="1"/>
    </xf>
    <xf numFmtId="0" fontId="31" fillId="17" borderId="13" xfId="0" applyFont="1" applyFill="1" applyBorder="1" applyAlignment="1" applyProtection="1">
      <alignment vertical="top" wrapText="1"/>
      <protection hidden="1"/>
    </xf>
    <xf numFmtId="0" fontId="38" fillId="17" borderId="13" xfId="0" applyFont="1" applyFill="1" applyBorder="1" applyAlignment="1" applyProtection="1">
      <alignment wrapText="1"/>
      <protection hidden="1"/>
    </xf>
    <xf numFmtId="0" fontId="34" fillId="17" borderId="13" xfId="0" applyFont="1" applyFill="1" applyBorder="1" applyAlignment="1" applyProtection="1">
      <alignment vertical="top" wrapText="1"/>
      <protection hidden="1"/>
    </xf>
    <xf numFmtId="165" fontId="31" fillId="15" borderId="8" xfId="0" applyNumberFormat="1" applyFont="1" applyFill="1" applyBorder="1" applyAlignment="1" applyProtection="1">
      <alignment horizontal="center"/>
      <protection hidden="1"/>
    </xf>
    <xf numFmtId="0" fontId="31" fillId="5" borderId="31" xfId="0" applyFont="1" applyFill="1" applyBorder="1" applyAlignment="1" applyProtection="1">
      <alignment horizontal="center" vertical="center" wrapText="1"/>
      <protection hidden="1"/>
    </xf>
    <xf numFmtId="16" fontId="31" fillId="5" borderId="27" xfId="0" applyNumberFormat="1" applyFont="1" applyFill="1" applyBorder="1" applyAlignment="1" applyProtection="1">
      <alignment horizontal="center" vertical="center" wrapText="1"/>
      <protection hidden="1"/>
    </xf>
    <xf numFmtId="0" fontId="31" fillId="5" borderId="29" xfId="0" quotePrefix="1" applyFont="1" applyFill="1" applyBorder="1" applyAlignment="1" applyProtection="1">
      <alignment horizontal="center" vertical="center" wrapText="1"/>
      <protection hidden="1"/>
    </xf>
    <xf numFmtId="0" fontId="31" fillId="17" borderId="4" xfId="0" applyFont="1" applyFill="1" applyBorder="1" applyAlignment="1" applyProtection="1">
      <alignment horizontal="left" vertical="top" wrapText="1"/>
      <protection hidden="1"/>
    </xf>
    <xf numFmtId="0" fontId="31" fillId="5" borderId="24" xfId="0" quotePrefix="1" applyFont="1" applyFill="1" applyBorder="1" applyAlignment="1" applyProtection="1">
      <alignment horizontal="center" vertical="center" wrapText="1"/>
      <protection hidden="1"/>
    </xf>
    <xf numFmtId="0" fontId="31" fillId="5" borderId="24" xfId="0" applyFont="1" applyFill="1" applyBorder="1" applyAlignment="1" applyProtection="1">
      <alignment horizontal="center" vertical="center" wrapText="1"/>
      <protection hidden="1"/>
    </xf>
    <xf numFmtId="0" fontId="31" fillId="15" borderId="46" xfId="0" applyFont="1" applyFill="1" applyBorder="1" applyProtection="1">
      <protection hidden="1"/>
    </xf>
    <xf numFmtId="0" fontId="34" fillId="15" borderId="6" xfId="0" applyFont="1" applyFill="1" applyBorder="1" applyAlignment="1" applyProtection="1">
      <alignment vertical="top"/>
      <protection hidden="1"/>
    </xf>
    <xf numFmtId="0" fontId="31" fillId="17" borderId="9" xfId="0" applyFont="1" applyFill="1" applyBorder="1" applyAlignment="1" applyProtection="1">
      <alignment vertical="top" wrapText="1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0" fontId="31" fillId="0" borderId="0" xfId="0" quotePrefix="1" applyFont="1" applyAlignment="1" applyProtection="1">
      <alignment horizontal="center" vertical="center" wrapText="1"/>
      <protection hidden="1"/>
    </xf>
    <xf numFmtId="9" fontId="31" fillId="5" borderId="24" xfId="0" applyNumberFormat="1" applyFont="1" applyFill="1" applyBorder="1" applyAlignment="1" applyProtection="1">
      <alignment horizontal="center" vertical="center" wrapText="1"/>
      <protection hidden="1"/>
    </xf>
    <xf numFmtId="0" fontId="35" fillId="15" borderId="0" xfId="0" applyFont="1" applyFill="1" applyAlignment="1" applyProtection="1">
      <alignment horizontal="center"/>
      <protection hidden="1"/>
    </xf>
    <xf numFmtId="0" fontId="35" fillId="15" borderId="0" xfId="0" applyFont="1" applyFill="1" applyAlignment="1" applyProtection="1">
      <alignment horizontal="center" vertical="center"/>
      <protection hidden="1"/>
    </xf>
    <xf numFmtId="168" fontId="35" fillId="17" borderId="4" xfId="0" applyNumberFormat="1" applyFont="1" applyFill="1" applyBorder="1" applyAlignment="1" applyProtection="1">
      <alignment horizontal="center" wrapText="1"/>
      <protection hidden="1"/>
    </xf>
    <xf numFmtId="0" fontId="21" fillId="19" borderId="26" xfId="1" applyFont="1" applyFill="1" applyBorder="1" applyAlignment="1" applyProtection="1">
      <alignment horizontal="center" vertical="center" wrapText="1"/>
      <protection hidden="1"/>
    </xf>
    <xf numFmtId="0" fontId="21" fillId="19" borderId="26" xfId="1" quotePrefix="1" applyFont="1" applyFill="1" applyBorder="1" applyAlignment="1" applyProtection="1">
      <alignment horizontal="center" vertical="center" wrapText="1"/>
      <protection hidden="1"/>
    </xf>
    <xf numFmtId="17" fontId="21" fillId="19" borderId="26" xfId="1" quotePrefix="1" applyNumberFormat="1" applyFont="1" applyFill="1" applyBorder="1" applyAlignment="1" applyProtection="1">
      <alignment horizontal="center" vertical="center" wrapText="1"/>
      <protection hidden="1"/>
    </xf>
    <xf numFmtId="16" fontId="21" fillId="19" borderId="26" xfId="1" quotePrefix="1" applyNumberFormat="1" applyFont="1" applyFill="1" applyBorder="1" applyAlignment="1" applyProtection="1">
      <alignment horizontal="center" vertical="center" wrapText="1"/>
      <protection hidden="1"/>
    </xf>
    <xf numFmtId="0" fontId="21" fillId="19" borderId="24" xfId="1" applyFont="1" applyFill="1" applyBorder="1" applyAlignment="1" applyProtection="1">
      <alignment horizontal="center" vertical="center" wrapText="1"/>
      <protection hidden="1"/>
    </xf>
    <xf numFmtId="9" fontId="21" fillId="19" borderId="26" xfId="1" applyNumberFormat="1" applyFont="1" applyFill="1" applyBorder="1" applyAlignment="1" applyProtection="1">
      <alignment horizontal="center" vertical="center" wrapText="1"/>
      <protection hidden="1"/>
    </xf>
    <xf numFmtId="0" fontId="21" fillId="20" borderId="26" xfId="0" applyFont="1" applyFill="1" applyBorder="1" applyAlignment="1" applyProtection="1">
      <alignment horizontal="center" vertical="center" wrapText="1"/>
      <protection hidden="1"/>
    </xf>
    <xf numFmtId="9" fontId="21" fillId="20" borderId="24" xfId="0" applyNumberFormat="1" applyFont="1" applyFill="1" applyBorder="1" applyAlignment="1" applyProtection="1">
      <alignment horizontal="center" vertical="center" wrapText="1"/>
      <protection hidden="1"/>
    </xf>
    <xf numFmtId="0" fontId="21" fillId="20" borderId="24" xfId="0" applyFont="1" applyFill="1" applyBorder="1" applyAlignment="1" applyProtection="1">
      <alignment horizontal="center" vertical="center" wrapText="1"/>
      <protection hidden="1"/>
    </xf>
    <xf numFmtId="0" fontId="31" fillId="17" borderId="4" xfId="0" applyFont="1" applyFill="1" applyBorder="1" applyAlignment="1" applyProtection="1">
      <alignment horizontal="left"/>
      <protection hidden="1"/>
    </xf>
    <xf numFmtId="0" fontId="31" fillId="17" borderId="11" xfId="0" applyFont="1" applyFill="1" applyBorder="1" applyAlignment="1" applyProtection="1">
      <alignment horizontal="center" wrapText="1"/>
      <protection hidden="1"/>
    </xf>
    <xf numFmtId="0" fontId="31" fillId="15" borderId="17" xfId="0" applyFont="1" applyFill="1" applyBorder="1" applyProtection="1">
      <protection hidden="1"/>
    </xf>
    <xf numFmtId="0" fontId="31" fillId="15" borderId="10" xfId="0" applyFont="1" applyFill="1" applyBorder="1" applyProtection="1">
      <protection hidden="1"/>
    </xf>
    <xf numFmtId="165" fontId="31" fillId="0" borderId="4" xfId="0" applyNumberFormat="1" applyFont="1" applyBorder="1" applyAlignment="1" applyProtection="1">
      <alignment horizontal="center"/>
      <protection locked="0"/>
    </xf>
    <xf numFmtId="0" fontId="33" fillId="17" borderId="9" xfId="0" applyFont="1" applyFill="1" applyBorder="1" applyAlignment="1" applyProtection="1">
      <alignment horizontal="center" vertical="center"/>
      <protection hidden="1"/>
    </xf>
    <xf numFmtId="0" fontId="33" fillId="17" borderId="8" xfId="0" applyFont="1" applyFill="1" applyBorder="1" applyAlignment="1" applyProtection="1">
      <alignment horizontal="center" vertical="center"/>
      <protection hidden="1"/>
    </xf>
    <xf numFmtId="0" fontId="24" fillId="11" borderId="19" xfId="0" applyFont="1" applyFill="1" applyBorder="1" applyAlignment="1">
      <alignment horizontal="center" vertical="top"/>
    </xf>
    <xf numFmtId="0" fontId="25" fillId="0" borderId="0" xfId="0" applyFont="1"/>
    <xf numFmtId="0" fontId="9" fillId="0" borderId="0" xfId="0" applyFont="1" applyAlignment="1">
      <alignment horizontal="center"/>
    </xf>
    <xf numFmtId="0" fontId="24" fillId="21" borderId="19" xfId="0" applyFont="1" applyFill="1" applyBorder="1" applyAlignment="1">
      <alignment horizontal="center" vertical="top"/>
    </xf>
    <xf numFmtId="0" fontId="32" fillId="0" borderId="0" xfId="0" applyFont="1"/>
    <xf numFmtId="0" fontId="22" fillId="13" borderId="19" xfId="0" applyFont="1" applyFill="1" applyBorder="1" applyAlignment="1">
      <alignment horizontal="left" vertical="center"/>
    </xf>
    <xf numFmtId="0" fontId="24" fillId="13" borderId="19" xfId="0" applyFont="1" applyFill="1" applyBorder="1" applyAlignment="1">
      <alignment horizontal="center" vertical="top"/>
    </xf>
    <xf numFmtId="0" fontId="21" fillId="5" borderId="19" xfId="0" applyFont="1" applyFill="1" applyBorder="1" applyAlignment="1">
      <alignment vertical="center" wrapText="1"/>
    </xf>
    <xf numFmtId="0" fontId="21" fillId="5" borderId="27" xfId="0" applyFont="1" applyFill="1" applyBorder="1" applyAlignment="1">
      <alignment vertical="center" wrapText="1"/>
    </xf>
    <xf numFmtId="9" fontId="0" fillId="0" borderId="0" xfId="0" applyNumberFormat="1"/>
    <xf numFmtId="0" fontId="23" fillId="8" borderId="3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horizontal="center"/>
    </xf>
    <xf numFmtId="0" fontId="28" fillId="0" borderId="0" xfId="0" applyFont="1" applyAlignment="1" applyProtection="1">
      <alignment horizontal="center"/>
      <protection locked="0"/>
    </xf>
    <xf numFmtId="2" fontId="31" fillId="17" borderId="11" xfId="0" applyNumberFormat="1" applyFont="1" applyFill="1" applyBorder="1" applyAlignment="1" applyProtection="1">
      <alignment horizontal="center" vertical="center"/>
      <protection hidden="1"/>
    </xf>
    <xf numFmtId="3" fontId="31" fillId="17" borderId="9" xfId="0" applyNumberFormat="1" applyFont="1" applyFill="1" applyBorder="1" applyAlignment="1" applyProtection="1">
      <alignment horizontal="center" vertical="center"/>
      <protection hidden="1"/>
    </xf>
    <xf numFmtId="3" fontId="31" fillId="0" borderId="12" xfId="0" applyNumberFormat="1" applyFont="1" applyBorder="1" applyAlignment="1" applyProtection="1">
      <alignment horizontal="center" vertical="center"/>
      <protection locked="0"/>
    </xf>
    <xf numFmtId="3" fontId="31" fillId="0" borderId="4" xfId="0" applyNumberFormat="1" applyFont="1" applyBorder="1" applyAlignment="1" applyProtection="1">
      <alignment horizontal="center" vertical="center"/>
      <protection locked="0"/>
    </xf>
    <xf numFmtId="168" fontId="31" fillId="15" borderId="4" xfId="0" applyNumberFormat="1" applyFont="1" applyFill="1" applyBorder="1" applyAlignment="1" applyProtection="1">
      <alignment horizontal="center" vertical="center" wrapText="1"/>
      <protection locked="0"/>
    </xf>
    <xf numFmtId="165" fontId="32" fillId="0" borderId="0" xfId="0" applyNumberFormat="1" applyFont="1"/>
    <xf numFmtId="0" fontId="10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40" fillId="22" borderId="0" xfId="0" applyFont="1" applyFill="1" applyAlignment="1" applyProtection="1">
      <alignment wrapText="1"/>
      <protection hidden="1"/>
    </xf>
    <xf numFmtId="0" fontId="41" fillId="11" borderId="19" xfId="0" applyFont="1" applyFill="1" applyBorder="1" applyAlignment="1">
      <alignment horizontal="left" vertical="center"/>
    </xf>
    <xf numFmtId="0" fontId="38" fillId="11" borderId="18" xfId="0" applyFont="1" applyFill="1" applyBorder="1"/>
    <xf numFmtId="0" fontId="41" fillId="12" borderId="31" xfId="0" applyFont="1" applyFill="1" applyBorder="1" applyAlignment="1">
      <alignment horizontal="left" vertical="center"/>
    </xf>
    <xf numFmtId="0" fontId="38" fillId="21" borderId="0" xfId="0" applyFont="1" applyFill="1"/>
    <xf numFmtId="0" fontId="31" fillId="9" borderId="30" xfId="0" applyFont="1" applyFill="1" applyBorder="1" applyAlignment="1">
      <alignment vertical="center" wrapText="1"/>
    </xf>
    <xf numFmtId="0" fontId="31" fillId="9" borderId="29" xfId="0" applyFont="1" applyFill="1" applyBorder="1" applyAlignment="1">
      <alignment vertical="center" wrapText="1"/>
    </xf>
    <xf numFmtId="0" fontId="31" fillId="9" borderId="27" xfId="0" applyFont="1" applyFill="1" applyBorder="1" applyAlignment="1">
      <alignment vertical="center" wrapText="1"/>
    </xf>
    <xf numFmtId="0" fontId="41" fillId="13" borderId="19" xfId="0" applyFont="1" applyFill="1" applyBorder="1" applyAlignment="1">
      <alignment horizontal="left" vertical="center"/>
    </xf>
    <xf numFmtId="0" fontId="38" fillId="13" borderId="18" xfId="0" applyFont="1" applyFill="1" applyBorder="1"/>
    <xf numFmtId="0" fontId="31" fillId="5" borderId="30" xfId="0" applyFont="1" applyFill="1" applyBorder="1" applyAlignment="1">
      <alignment horizontal="left" vertical="center" wrapText="1"/>
    </xf>
    <xf numFmtId="0" fontId="31" fillId="5" borderId="23" xfId="0" applyFont="1" applyFill="1" applyBorder="1" applyAlignment="1">
      <alignment vertical="center" wrapText="1"/>
    </xf>
    <xf numFmtId="0" fontId="31" fillId="5" borderId="26" xfId="0" applyFont="1" applyFill="1" applyBorder="1" applyAlignment="1">
      <alignment vertical="center" wrapText="1"/>
    </xf>
    <xf numFmtId="0" fontId="31" fillId="5" borderId="30" xfId="0" applyFont="1" applyFill="1" applyBorder="1" applyAlignment="1">
      <alignment vertical="center" wrapText="1"/>
    </xf>
    <xf numFmtId="0" fontId="31" fillId="5" borderId="25" xfId="0" applyFont="1" applyFill="1" applyBorder="1" applyAlignment="1">
      <alignment vertical="center" wrapText="1"/>
    </xf>
    <xf numFmtId="0" fontId="31" fillId="10" borderId="30" xfId="0" applyFont="1" applyFill="1" applyBorder="1" applyAlignment="1">
      <alignment vertical="center" wrapText="1"/>
    </xf>
    <xf numFmtId="0" fontId="31" fillId="10" borderId="29" xfId="0" applyFont="1" applyFill="1" applyBorder="1" applyAlignment="1">
      <alignment vertical="center" wrapText="1"/>
    </xf>
    <xf numFmtId="0" fontId="31" fillId="10" borderId="22" xfId="0" applyFont="1" applyFill="1" applyBorder="1" applyAlignment="1">
      <alignment vertical="center" wrapText="1"/>
    </xf>
    <xf numFmtId="0" fontId="38" fillId="0" borderId="48" xfId="0" applyFont="1" applyBorder="1" applyProtection="1">
      <protection hidden="1"/>
    </xf>
    <xf numFmtId="0" fontId="38" fillId="0" borderId="43" xfId="0" applyFont="1" applyBorder="1" applyProtection="1">
      <protection hidden="1"/>
    </xf>
    <xf numFmtId="0" fontId="10" fillId="15" borderId="0" xfId="0" applyFont="1" applyFill="1"/>
    <xf numFmtId="0" fontId="9" fillId="15" borderId="28" xfId="0" applyFont="1" applyFill="1" applyBorder="1"/>
    <xf numFmtId="0" fontId="0" fillId="15" borderId="34" xfId="0" applyFill="1" applyBorder="1"/>
    <xf numFmtId="0" fontId="38" fillId="15" borderId="0" xfId="0" applyFont="1" applyFill="1" applyAlignment="1" applyProtection="1">
      <alignment horizontal="center"/>
      <protection hidden="1"/>
    </xf>
    <xf numFmtId="0" fontId="31" fillId="15" borderId="36" xfId="0" applyFont="1" applyFill="1" applyBorder="1"/>
    <xf numFmtId="0" fontId="0" fillId="15" borderId="36" xfId="0" applyFill="1" applyBorder="1"/>
    <xf numFmtId="0" fontId="38" fillId="0" borderId="47" xfId="0" applyFont="1" applyBorder="1" applyAlignment="1" applyProtection="1">
      <alignment horizontal="center"/>
      <protection hidden="1"/>
    </xf>
    <xf numFmtId="0" fontId="9" fillId="0" borderId="5" xfId="0" applyFont="1" applyBorder="1"/>
    <xf numFmtId="2" fontId="0" fillId="0" borderId="0" xfId="0" applyNumberFormat="1"/>
    <xf numFmtId="0" fontId="42" fillId="0" borderId="0" xfId="0" applyFont="1"/>
    <xf numFmtId="2" fontId="32" fillId="0" borderId="0" xfId="0" applyNumberFormat="1" applyFont="1" applyAlignment="1">
      <alignment horizontal="center"/>
    </xf>
    <xf numFmtId="0" fontId="31" fillId="0" borderId="0" xfId="0" applyFont="1" applyAlignment="1" applyProtection="1">
      <alignment horizontal="center"/>
      <protection hidden="1"/>
    </xf>
    <xf numFmtId="0" fontId="0" fillId="15" borderId="49" xfId="0" applyFill="1" applyBorder="1"/>
    <xf numFmtId="0" fontId="38" fillId="0" borderId="44" xfId="0" applyFont="1" applyBorder="1" applyAlignment="1" applyProtection="1">
      <alignment horizontal="center"/>
      <protection hidden="1"/>
    </xf>
    <xf numFmtId="0" fontId="29" fillId="0" borderId="0" xfId="0" applyFont="1"/>
    <xf numFmtId="0" fontId="0" fillId="15" borderId="0" xfId="0" applyFill="1" applyProtection="1">
      <protection locked="0"/>
    </xf>
    <xf numFmtId="2" fontId="0" fillId="15" borderId="0" xfId="0" applyNumberFormat="1" applyFill="1"/>
    <xf numFmtId="0" fontId="28" fillId="15" borderId="0" xfId="0" applyFont="1" applyFill="1" applyAlignment="1" applyProtection="1">
      <alignment horizontal="center"/>
      <protection locked="0"/>
    </xf>
    <xf numFmtId="0" fontId="31" fillId="23" borderId="25" xfId="0" applyFont="1" applyFill="1" applyBorder="1" applyAlignment="1">
      <alignment vertical="center" wrapText="1"/>
    </xf>
    <xf numFmtId="166" fontId="0" fillId="0" borderId="0" xfId="0" applyNumberFormat="1"/>
    <xf numFmtId="0" fontId="31" fillId="5" borderId="29" xfId="0" applyFont="1" applyFill="1" applyBorder="1" applyAlignment="1">
      <alignment vertical="center" wrapText="1"/>
    </xf>
    <xf numFmtId="0" fontId="31" fillId="5" borderId="31" xfId="0" applyFont="1" applyFill="1" applyBorder="1" applyAlignment="1">
      <alignment vertical="center" wrapText="1"/>
    </xf>
    <xf numFmtId="0" fontId="31" fillId="23" borderId="23" xfId="0" applyFont="1" applyFill="1" applyBorder="1" applyAlignment="1">
      <alignment vertical="center" wrapText="1"/>
    </xf>
    <xf numFmtId="0" fontId="31" fillId="24" borderId="31" xfId="0" applyFont="1" applyFill="1" applyBorder="1" applyAlignment="1">
      <alignment vertical="center" wrapText="1"/>
    </xf>
    <xf numFmtId="0" fontId="31" fillId="24" borderId="19" xfId="0" applyFont="1" applyFill="1" applyBorder="1" applyAlignment="1">
      <alignment vertical="center" wrapText="1"/>
    </xf>
    <xf numFmtId="3" fontId="31" fillId="15" borderId="12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>
      <alignment horizontal="center"/>
    </xf>
    <xf numFmtId="2" fontId="32" fillId="0" borderId="4" xfId="0" applyNumberFormat="1" applyFont="1" applyBorder="1" applyAlignment="1">
      <alignment horizontal="center"/>
    </xf>
    <xf numFmtId="0" fontId="32" fillId="0" borderId="4" xfId="0" applyFont="1" applyBorder="1"/>
    <xf numFmtId="165" fontId="32" fillId="0" borderId="4" xfId="0" applyNumberFormat="1" applyFont="1" applyBorder="1" applyAlignment="1">
      <alignment horizontal="center"/>
    </xf>
    <xf numFmtId="2" fontId="32" fillId="0" borderId="4" xfId="0" applyNumberFormat="1" applyFont="1" applyBorder="1"/>
    <xf numFmtId="0" fontId="43" fillId="0" borderId="0" xfId="0" applyFont="1" applyAlignment="1">
      <alignment horizontal="center"/>
    </xf>
    <xf numFmtId="0" fontId="43" fillId="0" borderId="0" xfId="0" applyFont="1"/>
    <xf numFmtId="165" fontId="32" fillId="0" borderId="4" xfId="0" applyNumberFormat="1" applyFont="1" applyBorder="1"/>
    <xf numFmtId="0" fontId="32" fillId="18" borderId="19" xfId="0" applyFont="1" applyFill="1" applyBorder="1"/>
    <xf numFmtId="0" fontId="32" fillId="0" borderId="12" xfId="0" applyFont="1" applyBorder="1"/>
    <xf numFmtId="0" fontId="32" fillId="0" borderId="9" xfId="0" applyFont="1" applyBorder="1"/>
    <xf numFmtId="10" fontId="32" fillId="0" borderId="11" xfId="0" applyNumberFormat="1" applyFont="1" applyBorder="1" applyAlignment="1">
      <alignment horizontal="center"/>
    </xf>
    <xf numFmtId="9" fontId="32" fillId="0" borderId="0" xfId="0" applyNumberFormat="1" applyFont="1" applyAlignment="1">
      <alignment horizontal="center"/>
    </xf>
    <xf numFmtId="0" fontId="25" fillId="0" borderId="4" xfId="0" applyFont="1" applyBorder="1"/>
    <xf numFmtId="0" fontId="43" fillId="0" borderId="4" xfId="0" applyFont="1" applyBorder="1" applyAlignment="1">
      <alignment horizontal="left"/>
    </xf>
    <xf numFmtId="1" fontId="32" fillId="0" borderId="4" xfId="0" applyNumberFormat="1" applyFont="1" applyBorder="1" applyAlignment="1">
      <alignment horizontal="center"/>
    </xf>
    <xf numFmtId="2" fontId="32" fillId="18" borderId="21" xfId="0" applyNumberFormat="1" applyFont="1" applyFill="1" applyBorder="1" applyAlignment="1">
      <alignment horizontal="center"/>
    </xf>
    <xf numFmtId="9" fontId="32" fillId="0" borderId="4" xfId="0" applyNumberFormat="1" applyFont="1" applyBorder="1" applyAlignment="1">
      <alignment horizontal="center"/>
    </xf>
    <xf numFmtId="0" fontId="34" fillId="17" borderId="12" xfId="0" applyFont="1" applyFill="1" applyBorder="1" applyAlignment="1" applyProtection="1">
      <alignment horizontal="center" vertical="top"/>
      <protection hidden="1"/>
    </xf>
    <xf numFmtId="0" fontId="34" fillId="17" borderId="8" xfId="0" applyFont="1" applyFill="1" applyBorder="1" applyAlignment="1" applyProtection="1">
      <alignment horizontal="center" vertical="top"/>
      <protection hidden="1"/>
    </xf>
    <xf numFmtId="0" fontId="34" fillId="17" borderId="9" xfId="0" applyFont="1" applyFill="1" applyBorder="1" applyAlignment="1" applyProtection="1">
      <alignment horizontal="center" vertical="top"/>
      <protection hidden="1"/>
    </xf>
    <xf numFmtId="0" fontId="34" fillId="17" borderId="7" xfId="0" applyFont="1" applyFill="1" applyBorder="1" applyAlignment="1" applyProtection="1">
      <alignment horizontal="center" vertical="top"/>
      <protection hidden="1"/>
    </xf>
    <xf numFmtId="0" fontId="34" fillId="17" borderId="6" xfId="0" applyFont="1" applyFill="1" applyBorder="1" applyAlignment="1" applyProtection="1">
      <alignment horizontal="center" vertical="top"/>
      <protection hidden="1"/>
    </xf>
    <xf numFmtId="0" fontId="44" fillId="17" borderId="8" xfId="0" applyFont="1" applyFill="1" applyBorder="1" applyAlignment="1" applyProtection="1">
      <alignment horizontal="center"/>
      <protection hidden="1"/>
    </xf>
    <xf numFmtId="0" fontId="44" fillId="17" borderId="9" xfId="0" applyFont="1" applyFill="1" applyBorder="1" applyAlignment="1" applyProtection="1">
      <alignment horizontal="center"/>
      <protection hidden="1"/>
    </xf>
    <xf numFmtId="9" fontId="31" fillId="17" borderId="6" xfId="4" applyFont="1" applyFill="1" applyBorder="1" applyAlignment="1" applyProtection="1">
      <alignment horizontal="center" vertical="top"/>
      <protection hidden="1"/>
    </xf>
    <xf numFmtId="0" fontId="31" fillId="17" borderId="14" xfId="0" applyFont="1" applyFill="1" applyBorder="1" applyAlignment="1" applyProtection="1">
      <alignment horizontal="center" vertical="top"/>
      <protection hidden="1"/>
    </xf>
    <xf numFmtId="0" fontId="31" fillId="0" borderId="10" xfId="0" applyFont="1" applyBorder="1" applyAlignment="1" applyProtection="1">
      <alignment horizontal="center"/>
      <protection hidden="1"/>
    </xf>
    <xf numFmtId="0" fontId="31" fillId="0" borderId="2" xfId="0" applyFont="1" applyBorder="1" applyAlignment="1" applyProtection="1">
      <alignment horizontal="center"/>
      <protection hidden="1"/>
    </xf>
    <xf numFmtId="0" fontId="31" fillId="15" borderId="2" xfId="0" applyFont="1" applyFill="1" applyBorder="1" applyAlignment="1" applyProtection="1">
      <alignment horizontal="center"/>
      <protection hidden="1"/>
    </xf>
    <xf numFmtId="0" fontId="31" fillId="17" borderId="1" xfId="0" applyFont="1" applyFill="1" applyBorder="1" applyAlignment="1" applyProtection="1">
      <alignment horizontal="center"/>
      <protection hidden="1"/>
    </xf>
    <xf numFmtId="0" fontId="31" fillId="15" borderId="17" xfId="0" applyFont="1" applyFill="1" applyBorder="1" applyAlignment="1" applyProtection="1">
      <alignment horizontal="center"/>
      <protection hidden="1"/>
    </xf>
    <xf numFmtId="0" fontId="31" fillId="17" borderId="12" xfId="0" applyFont="1" applyFill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7" xfId="0" applyFont="1" applyBorder="1"/>
    <xf numFmtId="1" fontId="32" fillId="0" borderId="4" xfId="0" applyNumberFormat="1" applyFont="1" applyBorder="1"/>
    <xf numFmtId="165" fontId="31" fillId="17" borderId="12" xfId="4" applyNumberFormat="1" applyFont="1" applyFill="1" applyBorder="1" applyAlignment="1" applyProtection="1">
      <alignment horizontal="center" vertical="center"/>
      <protection hidden="1"/>
    </xf>
    <xf numFmtId="9" fontId="31" fillId="5" borderId="29" xfId="0" applyNumberFormat="1" applyFont="1" applyFill="1" applyBorder="1" applyAlignment="1" applyProtection="1">
      <alignment horizontal="center" vertical="center" wrapText="1"/>
      <protection hidden="1"/>
    </xf>
    <xf numFmtId="9" fontId="31" fillId="5" borderId="29" xfId="0" quotePrefix="1" applyNumberFormat="1" applyFont="1" applyFill="1" applyBorder="1" applyAlignment="1" applyProtection="1">
      <alignment horizontal="center" vertical="center" wrapText="1"/>
      <protection hidden="1"/>
    </xf>
    <xf numFmtId="0" fontId="31" fillId="5" borderId="29" xfId="0" applyFont="1" applyFill="1" applyBorder="1" applyAlignment="1" applyProtection="1">
      <alignment horizontal="center" vertical="center" wrapText="1"/>
      <protection hidden="1"/>
    </xf>
    <xf numFmtId="0" fontId="31" fillId="25" borderId="4" xfId="0" applyFont="1" applyFill="1" applyBorder="1" applyProtection="1">
      <protection hidden="1"/>
    </xf>
    <xf numFmtId="0" fontId="35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165" fontId="31" fillId="17" borderId="9" xfId="4" applyNumberFormat="1" applyFont="1" applyFill="1" applyBorder="1" applyAlignment="1" applyProtection="1">
      <alignment horizontal="center" vertical="center"/>
      <protection hidden="1"/>
    </xf>
    <xf numFmtId="0" fontId="35" fillId="0" borderId="4" xfId="0" applyFont="1" applyBorder="1" applyProtection="1">
      <protection hidden="1"/>
    </xf>
    <xf numFmtId="165" fontId="45" fillId="5" borderId="19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9" xfId="0" applyFont="1" applyBorder="1" applyAlignment="1" applyProtection="1">
      <alignment horizontal="center" vertical="top"/>
      <protection hidden="1"/>
    </xf>
    <xf numFmtId="165" fontId="45" fillId="5" borderId="27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30" xfId="0" applyFont="1" applyBorder="1" applyAlignment="1" applyProtection="1">
      <alignment horizontal="center" vertical="top"/>
      <protection hidden="1"/>
    </xf>
    <xf numFmtId="0" fontId="26" fillId="0" borderId="27" xfId="0" applyFont="1" applyBorder="1" applyAlignment="1" applyProtection="1">
      <alignment horizontal="center" vertical="top"/>
      <protection hidden="1"/>
    </xf>
    <xf numFmtId="0" fontId="26" fillId="0" borderId="22" xfId="0" applyFont="1" applyBorder="1" applyAlignment="1" applyProtection="1">
      <alignment horizontal="center" vertical="top"/>
      <protection hidden="1"/>
    </xf>
    <xf numFmtId="0" fontId="32" fillId="0" borderId="8" xfId="0" applyFont="1" applyBorder="1"/>
    <xf numFmtId="0" fontId="32" fillId="0" borderId="0" xfId="0" applyFont="1" applyAlignment="1">
      <alignment horizontal="right"/>
    </xf>
    <xf numFmtId="9" fontId="32" fillId="0" borderId="0" xfId="0" applyNumberFormat="1" applyFont="1"/>
    <xf numFmtId="166" fontId="32" fillId="0" borderId="0" xfId="0" applyNumberFormat="1" applyFont="1"/>
    <xf numFmtId="10" fontId="32" fillId="0" borderId="0" xfId="0" applyNumberFormat="1" applyFont="1"/>
    <xf numFmtId="9" fontId="32" fillId="0" borderId="35" xfId="0" applyNumberFormat="1" applyFont="1" applyBorder="1"/>
    <xf numFmtId="166" fontId="32" fillId="0" borderId="35" xfId="0" applyNumberFormat="1" applyFont="1" applyBorder="1"/>
    <xf numFmtId="0" fontId="38" fillId="15" borderId="48" xfId="0" applyFont="1" applyFill="1" applyBorder="1" applyProtection="1">
      <protection hidden="1"/>
    </xf>
    <xf numFmtId="0" fontId="38" fillId="15" borderId="43" xfId="0" applyFont="1" applyFill="1" applyBorder="1" applyProtection="1">
      <protection hidden="1"/>
    </xf>
    <xf numFmtId="2" fontId="9" fillId="15" borderId="0" xfId="0" applyNumberFormat="1" applyFont="1" applyFill="1" applyAlignment="1">
      <alignment horizontal="center"/>
    </xf>
    <xf numFmtId="0" fontId="25" fillId="15" borderId="0" xfId="0" applyFont="1" applyFill="1"/>
    <xf numFmtId="0" fontId="0" fillId="15" borderId="5" xfId="0" applyFill="1" applyBorder="1"/>
    <xf numFmtId="0" fontId="31" fillId="15" borderId="28" xfId="0" applyFont="1" applyFill="1" applyBorder="1" applyProtection="1">
      <protection hidden="1"/>
    </xf>
    <xf numFmtId="0" fontId="31" fillId="15" borderId="50" xfId="0" applyFont="1" applyFill="1" applyBorder="1" applyProtection="1">
      <protection hidden="1"/>
    </xf>
    <xf numFmtId="0" fontId="31" fillId="0" borderId="51" xfId="0" applyFont="1" applyBorder="1" applyProtection="1">
      <protection hidden="1"/>
    </xf>
    <xf numFmtId="0" fontId="31" fillId="15" borderId="52" xfId="0" applyFont="1" applyFill="1" applyBorder="1" applyProtection="1">
      <protection hidden="1"/>
    </xf>
    <xf numFmtId="0" fontId="38" fillId="0" borderId="53" xfId="0" applyFont="1" applyBorder="1" applyAlignment="1" applyProtection="1">
      <alignment horizontal="center"/>
      <protection hidden="1"/>
    </xf>
    <xf numFmtId="14" fontId="38" fillId="0" borderId="53" xfId="0" applyNumberFormat="1" applyFont="1" applyBorder="1" applyAlignment="1" applyProtection="1">
      <alignment horizontal="center"/>
      <protection hidden="1"/>
    </xf>
    <xf numFmtId="0" fontId="38" fillId="0" borderId="54" xfId="0" applyFont="1" applyBorder="1" applyAlignment="1" applyProtection="1">
      <alignment horizontal="center"/>
      <protection hidden="1"/>
    </xf>
    <xf numFmtId="0" fontId="39" fillId="26" borderId="55" xfId="0" applyFont="1" applyFill="1" applyBorder="1" applyAlignment="1" applyProtection="1">
      <alignment horizontal="center" wrapText="1"/>
      <protection hidden="1"/>
    </xf>
    <xf numFmtId="0" fontId="39" fillId="26" borderId="56" xfId="0" applyFont="1" applyFill="1" applyBorder="1" applyAlignment="1" applyProtection="1">
      <alignment horizontal="left" vertical="top"/>
      <protection hidden="1"/>
    </xf>
    <xf numFmtId="0" fontId="39" fillId="26" borderId="57" xfId="0" applyFont="1" applyFill="1" applyBorder="1" applyProtection="1">
      <protection hidden="1"/>
    </xf>
    <xf numFmtId="0" fontId="39" fillId="26" borderId="57" xfId="0" applyFont="1" applyFill="1" applyBorder="1" applyAlignment="1" applyProtection="1">
      <alignment horizontal="center" wrapText="1"/>
      <protection hidden="1"/>
    </xf>
    <xf numFmtId="0" fontId="39" fillId="26" borderId="12" xfId="0" applyFont="1" applyFill="1" applyBorder="1" applyProtection="1">
      <protection hidden="1"/>
    </xf>
    <xf numFmtId="0" fontId="39" fillId="26" borderId="58" xfId="0" applyFont="1" applyFill="1" applyBorder="1" applyProtection="1">
      <protection hidden="1"/>
    </xf>
    <xf numFmtId="0" fontId="39" fillId="26" borderId="59" xfId="0" applyFont="1" applyFill="1" applyBorder="1" applyProtection="1">
      <protection hidden="1"/>
    </xf>
    <xf numFmtId="0" fontId="39" fillId="26" borderId="9" xfId="0" applyFont="1" applyFill="1" applyBorder="1" applyProtection="1">
      <protection hidden="1"/>
    </xf>
    <xf numFmtId="0" fontId="39" fillId="26" borderId="1" xfId="0" applyFont="1" applyFill="1" applyBorder="1" applyAlignment="1" applyProtection="1">
      <alignment vertical="center"/>
      <protection hidden="1"/>
    </xf>
    <xf numFmtId="0" fontId="39" fillId="26" borderId="37" xfId="0" applyFont="1" applyFill="1" applyBorder="1" applyProtection="1">
      <protection hidden="1"/>
    </xf>
    <xf numFmtId="0" fontId="39" fillId="26" borderId="60" xfId="0" applyFont="1" applyFill="1" applyBorder="1" applyAlignment="1" applyProtection="1">
      <alignment horizontal="left" vertical="top"/>
      <protection hidden="1"/>
    </xf>
    <xf numFmtId="0" fontId="39" fillId="26" borderId="60" xfId="0" applyFont="1" applyFill="1" applyBorder="1" applyAlignment="1" applyProtection="1">
      <alignment vertical="center" wrapText="1"/>
      <protection hidden="1"/>
    </xf>
    <xf numFmtId="0" fontId="39" fillId="26" borderId="60" xfId="0" applyFont="1" applyFill="1" applyBorder="1" applyAlignment="1" applyProtection="1">
      <alignment horizontal="center" vertical="center" wrapText="1"/>
      <protection hidden="1"/>
    </xf>
    <xf numFmtId="0" fontId="39" fillId="26" borderId="62" xfId="0" applyFont="1" applyFill="1" applyBorder="1" applyAlignment="1" applyProtection="1">
      <alignment vertical="center"/>
      <protection hidden="1"/>
    </xf>
    <xf numFmtId="0" fontId="39" fillId="26" borderId="0" xfId="0" applyFont="1" applyFill="1" applyAlignment="1" applyProtection="1">
      <alignment vertical="center"/>
      <protection hidden="1"/>
    </xf>
    <xf numFmtId="0" fontId="39" fillId="26" borderId="60" xfId="0" applyFont="1" applyFill="1" applyBorder="1" applyAlignment="1" applyProtection="1">
      <alignment horizontal="left" vertical="center"/>
      <protection hidden="1"/>
    </xf>
    <xf numFmtId="0" fontId="39" fillId="26" borderId="57" xfId="0" applyFont="1" applyFill="1" applyBorder="1" applyAlignment="1" applyProtection="1">
      <alignment vertical="center" wrapText="1"/>
      <protection hidden="1"/>
    </xf>
    <xf numFmtId="0" fontId="39" fillId="26" borderId="16" xfId="0" applyFont="1" applyFill="1" applyBorder="1" applyAlignment="1" applyProtection="1">
      <alignment horizontal="center" vertical="center"/>
      <protection hidden="1"/>
    </xf>
    <xf numFmtId="0" fontId="39" fillId="26" borderId="63" xfId="0" applyFont="1" applyFill="1" applyBorder="1" applyAlignment="1" applyProtection="1">
      <alignment vertical="center"/>
      <protection hidden="1"/>
    </xf>
    <xf numFmtId="0" fontId="39" fillId="26" borderId="64" xfId="0" applyFont="1" applyFill="1" applyBorder="1" applyAlignment="1" applyProtection="1">
      <alignment horizontal="center" wrapText="1"/>
      <protection hidden="1"/>
    </xf>
    <xf numFmtId="0" fontId="39" fillId="26" borderId="4" xfId="0" applyFont="1" applyFill="1" applyBorder="1" applyAlignment="1" applyProtection="1">
      <alignment horizontal="center"/>
      <protection hidden="1"/>
    </xf>
    <xf numFmtId="0" fontId="39" fillId="26" borderId="62" xfId="0" applyFont="1" applyFill="1" applyBorder="1" applyAlignment="1" applyProtection="1">
      <alignment horizontal="center"/>
      <protection hidden="1"/>
    </xf>
    <xf numFmtId="0" fontId="39" fillId="26" borderId="60" xfId="0" applyFont="1" applyFill="1" applyBorder="1" applyProtection="1">
      <protection hidden="1"/>
    </xf>
    <xf numFmtId="0" fontId="39" fillId="26" borderId="65" xfId="0" applyFont="1" applyFill="1" applyBorder="1" applyAlignment="1" applyProtection="1">
      <alignment horizontal="center"/>
      <protection hidden="1"/>
    </xf>
    <xf numFmtId="0" fontId="39" fillId="26" borderId="9" xfId="0" applyFont="1" applyFill="1" applyBorder="1" applyAlignment="1" applyProtection="1">
      <alignment horizontal="center" vertical="center"/>
      <protection hidden="1"/>
    </xf>
    <xf numFmtId="0" fontId="39" fillId="26" borderId="64" xfId="0" applyFont="1" applyFill="1" applyBorder="1" applyAlignment="1" applyProtection="1">
      <alignment vertical="center"/>
      <protection hidden="1"/>
    </xf>
    <xf numFmtId="0" fontId="39" fillId="26" borderId="1" xfId="0" applyFont="1" applyFill="1" applyBorder="1" applyAlignment="1" applyProtection="1">
      <alignment horizontal="center" vertical="center"/>
      <protection hidden="1"/>
    </xf>
    <xf numFmtId="0" fontId="39" fillId="26" borderId="0" xfId="0" applyFont="1" applyFill="1" applyAlignment="1" applyProtection="1">
      <alignment horizontal="center" vertical="center" wrapText="1"/>
      <protection hidden="1"/>
    </xf>
    <xf numFmtId="0" fontId="39" fillId="26" borderId="67" xfId="0" applyFont="1" applyFill="1" applyBorder="1" applyAlignment="1" applyProtection="1">
      <alignment horizontal="left" vertical="top"/>
      <protection hidden="1"/>
    </xf>
    <xf numFmtId="0" fontId="39" fillId="26" borderId="68" xfId="0" applyFont="1" applyFill="1" applyBorder="1" applyAlignment="1" applyProtection="1">
      <alignment horizontal="center" vertical="center"/>
      <protection hidden="1"/>
    </xf>
    <xf numFmtId="0" fontId="39" fillId="26" borderId="69" xfId="0" applyFont="1" applyFill="1" applyBorder="1" applyAlignment="1" applyProtection="1">
      <alignment vertical="center" wrapText="1"/>
      <protection hidden="1"/>
    </xf>
    <xf numFmtId="0" fontId="39" fillId="26" borderId="13" xfId="0" applyFont="1" applyFill="1" applyBorder="1" applyAlignment="1" applyProtection="1">
      <alignment horizontal="center" vertical="center"/>
      <protection hidden="1"/>
    </xf>
    <xf numFmtId="0" fontId="39" fillId="26" borderId="70" xfId="0" applyFont="1" applyFill="1" applyBorder="1" applyAlignment="1" applyProtection="1">
      <alignment horizontal="center" vertical="center"/>
      <protection hidden="1"/>
    </xf>
    <xf numFmtId="0" fontId="39" fillId="26" borderId="71" xfId="0" applyFont="1" applyFill="1" applyBorder="1" applyAlignment="1" applyProtection="1">
      <alignment vertical="center" wrapText="1"/>
      <protection hidden="1"/>
    </xf>
    <xf numFmtId="0" fontId="31" fillId="0" borderId="74" xfId="0" applyFont="1" applyBorder="1" applyProtection="1">
      <protection hidden="1"/>
    </xf>
    <xf numFmtId="0" fontId="38" fillId="0" borderId="75" xfId="0" applyFont="1" applyBorder="1" applyAlignment="1" applyProtection="1">
      <alignment horizontal="center"/>
      <protection hidden="1"/>
    </xf>
    <xf numFmtId="0" fontId="31" fillId="0" borderId="76" xfId="0" applyFont="1" applyBorder="1" applyProtection="1">
      <protection hidden="1"/>
    </xf>
    <xf numFmtId="0" fontId="40" fillId="26" borderId="0" xfId="0" applyFont="1" applyFill="1" applyAlignment="1" applyProtection="1">
      <alignment wrapText="1"/>
      <protection hidden="1"/>
    </xf>
    <xf numFmtId="0" fontId="9" fillId="16" borderId="0" xfId="0" applyFont="1" applyFill="1"/>
    <xf numFmtId="0" fontId="9" fillId="29" borderId="0" xfId="0" applyFont="1" applyFill="1"/>
    <xf numFmtId="0" fontId="10" fillId="30" borderId="0" xfId="0" applyFont="1" applyFill="1" applyAlignment="1">
      <alignment horizontal="center"/>
    </xf>
    <xf numFmtId="165" fontId="7" fillId="0" borderId="0" xfId="0" applyNumberFormat="1" applyFont="1" applyAlignment="1" applyProtection="1">
      <alignment horizontal="center" vertical="top" wrapText="1"/>
      <protection hidden="1"/>
    </xf>
    <xf numFmtId="0" fontId="13" fillId="29" borderId="0" xfId="0" applyFont="1" applyFill="1"/>
    <xf numFmtId="0" fontId="13" fillId="29" borderId="0" xfId="0" applyFont="1" applyFill="1" applyAlignment="1">
      <alignment horizontal="center"/>
    </xf>
    <xf numFmtId="164" fontId="13" fillId="29" borderId="0" xfId="0" applyNumberFormat="1" applyFont="1" applyFill="1"/>
    <xf numFmtId="0" fontId="10" fillId="31" borderId="0" xfId="0" applyFont="1" applyFill="1" applyAlignment="1">
      <alignment horizontal="center"/>
    </xf>
    <xf numFmtId="0" fontId="13" fillId="32" borderId="0" xfId="0" applyFont="1" applyFill="1"/>
    <xf numFmtId="0" fontId="13" fillId="32" borderId="0" xfId="0" applyFont="1" applyFill="1" applyAlignment="1">
      <alignment horizontal="center"/>
    </xf>
    <xf numFmtId="165" fontId="48" fillId="0" borderId="0" xfId="0" applyNumberFormat="1" applyFont="1" applyAlignment="1" applyProtection="1">
      <alignment horizontal="center" vertical="top" wrapText="1"/>
      <protection hidden="1"/>
    </xf>
    <xf numFmtId="0" fontId="13" fillId="15" borderId="0" xfId="0" applyFont="1" applyFill="1"/>
    <xf numFmtId="0" fontId="13" fillId="15" borderId="0" xfId="0" applyFont="1" applyFill="1" applyAlignment="1">
      <alignment horizontal="center"/>
    </xf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49" fillId="0" borderId="0" xfId="0" applyFont="1"/>
    <xf numFmtId="0" fontId="50" fillId="34" borderId="0" xfId="0" applyFont="1" applyFill="1"/>
    <xf numFmtId="0" fontId="50" fillId="34" borderId="0" xfId="0" applyFont="1" applyFill="1" applyAlignment="1">
      <alignment horizontal="center"/>
    </xf>
    <xf numFmtId="164" fontId="50" fillId="34" borderId="0" xfId="0" applyNumberFormat="1" applyFont="1" applyFill="1"/>
    <xf numFmtId="0" fontId="50" fillId="35" borderId="0" xfId="0" applyFont="1" applyFill="1"/>
    <xf numFmtId="0" fontId="50" fillId="35" borderId="0" xfId="0" applyFont="1" applyFill="1" applyAlignment="1">
      <alignment horizontal="center"/>
    </xf>
    <xf numFmtId="2" fontId="32" fillId="0" borderId="0" xfId="0" applyNumberFormat="1" applyFont="1"/>
    <xf numFmtId="9" fontId="31" fillId="0" borderId="4" xfId="0" applyNumberFormat="1" applyFont="1" applyBorder="1" applyAlignment="1" applyProtection="1">
      <alignment horizontal="center"/>
      <protection locked="0"/>
    </xf>
    <xf numFmtId="0" fontId="24" fillId="13" borderId="19" xfId="0" applyFont="1" applyFill="1" applyBorder="1" applyAlignment="1" applyProtection="1">
      <alignment horizontal="center" vertical="top"/>
      <protection hidden="1"/>
    </xf>
    <xf numFmtId="0" fontId="0" fillId="15" borderId="0" xfId="0" applyFill="1" applyProtection="1">
      <protection hidden="1"/>
    </xf>
    <xf numFmtId="0" fontId="24" fillId="11" borderId="19" xfId="0" applyFont="1" applyFill="1" applyBorder="1" applyAlignment="1" applyProtection="1">
      <alignment horizontal="center" vertical="top"/>
      <protection hidden="1"/>
    </xf>
    <xf numFmtId="0" fontId="0" fillId="15" borderId="36" xfId="0" applyFill="1" applyBorder="1" applyProtection="1">
      <protection hidden="1"/>
    </xf>
    <xf numFmtId="0" fontId="24" fillId="21" borderId="19" xfId="0" applyFont="1" applyFill="1" applyBorder="1" applyAlignment="1" applyProtection="1">
      <alignment horizontal="center" vertical="top"/>
      <protection hidden="1"/>
    </xf>
    <xf numFmtId="0" fontId="23" fillId="8" borderId="35" xfId="0" applyFont="1" applyFill="1" applyBorder="1" applyAlignment="1" applyProtection="1">
      <alignment horizontal="center" vertical="center" wrapText="1"/>
      <protection hidden="1"/>
    </xf>
    <xf numFmtId="0" fontId="27" fillId="13" borderId="19" xfId="0" applyFont="1" applyFill="1" applyBorder="1" applyAlignment="1" applyProtection="1">
      <alignment horizontal="center" vertical="top"/>
      <protection hidden="1"/>
    </xf>
    <xf numFmtId="165" fontId="5" fillId="0" borderId="4" xfId="0" quotePrefix="1" applyNumberFormat="1" applyFont="1" applyBorder="1" applyAlignment="1">
      <alignment horizontal="center" vertical="top" wrapText="1"/>
    </xf>
    <xf numFmtId="0" fontId="26" fillId="0" borderId="31" xfId="0" applyFont="1" applyBorder="1" applyAlignment="1" applyProtection="1">
      <alignment horizontal="center" vertical="top"/>
      <protection hidden="1"/>
    </xf>
    <xf numFmtId="0" fontId="26" fillId="0" borderId="23" xfId="0" applyFont="1" applyBorder="1" applyAlignment="1" applyProtection="1">
      <alignment horizontal="center" vertical="top"/>
      <protection hidden="1"/>
    </xf>
    <xf numFmtId="0" fontId="26" fillId="0" borderId="26" xfId="0" applyFont="1" applyBorder="1" applyAlignment="1" applyProtection="1">
      <alignment horizontal="center" vertical="top"/>
      <protection hidden="1"/>
    </xf>
    <xf numFmtId="0" fontId="26" fillId="0" borderId="19" xfId="0" applyFont="1" applyBorder="1" applyAlignment="1" applyProtection="1">
      <alignment horizontal="center"/>
      <protection hidden="1"/>
    </xf>
    <xf numFmtId="0" fontId="39" fillId="15" borderId="8" xfId="0" applyFont="1" applyFill="1" applyBorder="1" applyAlignment="1" applyProtection="1">
      <alignment vertical="center"/>
      <protection hidden="1"/>
    </xf>
    <xf numFmtId="0" fontId="39" fillId="15" borderId="8" xfId="0" applyFont="1" applyFill="1" applyBorder="1" applyAlignment="1" applyProtection="1">
      <alignment horizontal="center" vertical="center" wrapText="1"/>
      <protection hidden="1"/>
    </xf>
    <xf numFmtId="0" fontId="39" fillId="15" borderId="1" xfId="0" applyFont="1" applyFill="1" applyBorder="1" applyAlignment="1" applyProtection="1">
      <alignment horizontal="center" vertical="center" wrapText="1"/>
      <protection hidden="1"/>
    </xf>
    <xf numFmtId="0" fontId="39" fillId="15" borderId="72" xfId="0" applyFont="1" applyFill="1" applyBorder="1" applyAlignment="1" applyProtection="1">
      <alignment horizontal="center" vertical="center" wrapText="1"/>
      <protection hidden="1"/>
    </xf>
    <xf numFmtId="0" fontId="39" fillId="15" borderId="73" xfId="0" applyFont="1" applyFill="1" applyBorder="1" applyAlignment="1" applyProtection="1">
      <alignment horizontal="center" vertical="center" wrapText="1"/>
      <protection hidden="1"/>
    </xf>
    <xf numFmtId="0" fontId="39" fillId="15" borderId="8" xfId="0" applyFont="1" applyFill="1" applyBorder="1" applyAlignment="1" applyProtection="1">
      <alignment horizontal="center" vertical="center"/>
      <protection hidden="1"/>
    </xf>
    <xf numFmtId="0" fontId="39" fillId="26" borderId="83" xfId="0" applyFont="1" applyFill="1" applyBorder="1" applyAlignment="1" applyProtection="1">
      <alignment vertical="center"/>
      <protection hidden="1"/>
    </xf>
    <xf numFmtId="0" fontId="39" fillId="26" borderId="84" xfId="0" applyFont="1" applyFill="1" applyBorder="1" applyAlignment="1" applyProtection="1">
      <alignment horizontal="center" vertical="center"/>
      <protection hidden="1"/>
    </xf>
    <xf numFmtId="0" fontId="31" fillId="15" borderId="3" xfId="0" applyFont="1" applyFill="1" applyBorder="1" applyAlignment="1" applyProtection="1">
      <alignment horizontal="left" vertical="top"/>
      <protection hidden="1"/>
    </xf>
    <xf numFmtId="0" fontId="31" fillId="15" borderId="3" xfId="0" applyFont="1" applyFill="1" applyBorder="1" applyProtection="1">
      <protection hidden="1"/>
    </xf>
    <xf numFmtId="0" fontId="39" fillId="26" borderId="65" xfId="0" applyFont="1" applyFill="1" applyBorder="1" applyAlignment="1" applyProtection="1">
      <alignment horizontal="center" wrapText="1"/>
      <protection hidden="1"/>
    </xf>
    <xf numFmtId="0" fontId="39" fillId="26" borderId="85" xfId="0" applyFont="1" applyFill="1" applyBorder="1" applyAlignment="1" applyProtection="1">
      <alignment horizontal="left" vertical="top"/>
      <protection hidden="1"/>
    </xf>
    <xf numFmtId="0" fontId="39" fillId="26" borderId="85" xfId="0" applyFont="1" applyFill="1" applyBorder="1" applyProtection="1">
      <protection hidden="1"/>
    </xf>
    <xf numFmtId="0" fontId="39" fillId="26" borderId="86" xfId="0" applyFont="1" applyFill="1" applyBorder="1" applyAlignment="1" applyProtection="1">
      <alignment horizontal="center"/>
      <protection hidden="1"/>
    </xf>
    <xf numFmtId="0" fontId="39" fillId="26" borderId="85" xfId="0" applyFont="1" applyFill="1" applyBorder="1" applyAlignment="1" applyProtection="1">
      <alignment horizontal="left" vertical="center"/>
      <protection hidden="1"/>
    </xf>
    <xf numFmtId="0" fontId="39" fillId="26" borderId="87" xfId="0" applyFont="1" applyFill="1" applyBorder="1" applyAlignment="1" applyProtection="1">
      <alignment vertical="center"/>
      <protection hidden="1"/>
    </xf>
    <xf numFmtId="0" fontId="39" fillId="26" borderId="88" xfId="0" applyFont="1" applyFill="1" applyBorder="1" applyAlignment="1" applyProtection="1">
      <alignment horizontal="center" vertical="center" wrapText="1"/>
      <protection hidden="1"/>
    </xf>
    <xf numFmtId="0" fontId="39" fillId="26" borderId="4" xfId="0" applyFont="1" applyFill="1" applyBorder="1" applyAlignment="1" applyProtection="1">
      <alignment horizontal="center" vertical="center"/>
      <protection hidden="1"/>
    </xf>
    <xf numFmtId="0" fontId="39" fillId="26" borderId="66" xfId="0" applyFont="1" applyFill="1" applyBorder="1" applyAlignment="1" applyProtection="1">
      <alignment horizontal="center" vertical="center"/>
      <protection hidden="1"/>
    </xf>
    <xf numFmtId="0" fontId="46" fillId="26" borderId="87" xfId="0" applyFont="1" applyFill="1" applyBorder="1" applyAlignment="1" applyProtection="1">
      <alignment vertical="center"/>
      <protection hidden="1"/>
    </xf>
    <xf numFmtId="0" fontId="46" fillId="26" borderId="85" xfId="0" applyFont="1" applyFill="1" applyBorder="1" applyAlignment="1" applyProtection="1">
      <alignment horizontal="left" vertical="center"/>
      <protection hidden="1"/>
    </xf>
    <xf numFmtId="0" fontId="39" fillId="26" borderId="89" xfId="0" applyFont="1" applyFill="1" applyBorder="1" applyAlignment="1" applyProtection="1">
      <alignment horizontal="left" vertical="top"/>
      <protection hidden="1"/>
    </xf>
    <xf numFmtId="0" fontId="31" fillId="15" borderId="10" xfId="0" applyFont="1" applyFill="1" applyBorder="1" applyAlignment="1" applyProtection="1">
      <alignment horizontal="center"/>
      <protection hidden="1"/>
    </xf>
    <xf numFmtId="0" fontId="39" fillId="26" borderId="85" xfId="0" applyFont="1" applyFill="1" applyBorder="1" applyAlignment="1" applyProtection="1">
      <alignment vertical="center"/>
      <protection hidden="1"/>
    </xf>
    <xf numFmtId="0" fontId="39" fillId="26" borderId="90" xfId="0" applyFont="1" applyFill="1" applyBorder="1" applyAlignment="1" applyProtection="1">
      <alignment horizontal="left" vertical="top"/>
      <protection hidden="1"/>
    </xf>
    <xf numFmtId="0" fontId="39" fillId="26" borderId="65" xfId="0" applyFont="1" applyFill="1" applyBorder="1" applyAlignment="1" applyProtection="1">
      <alignment horizontal="center" vertical="center" wrapText="1"/>
      <protection hidden="1"/>
    </xf>
    <xf numFmtId="0" fontId="39" fillId="26" borderId="86" xfId="0" applyFont="1" applyFill="1" applyBorder="1" applyAlignment="1" applyProtection="1">
      <alignment horizontal="center" vertical="center"/>
      <protection hidden="1"/>
    </xf>
    <xf numFmtId="0" fontId="39" fillId="26" borderId="91" xfId="0" applyFont="1" applyFill="1" applyBorder="1" applyAlignment="1" applyProtection="1">
      <alignment vertical="center"/>
      <protection hidden="1"/>
    </xf>
    <xf numFmtId="0" fontId="31" fillId="0" borderId="4" xfId="0" applyFont="1" applyBorder="1" applyAlignment="1" applyProtection="1">
      <alignment horizontal="left" vertical="top"/>
      <protection locked="0"/>
    </xf>
    <xf numFmtId="0" fontId="39" fillId="26" borderId="92" xfId="0" applyFont="1" applyFill="1" applyBorder="1" applyAlignment="1" applyProtection="1">
      <alignment horizontal="left" vertical="center"/>
      <protection hidden="1"/>
    </xf>
    <xf numFmtId="0" fontId="39" fillId="26" borderId="92" xfId="0" applyFont="1" applyFill="1" applyBorder="1" applyAlignment="1" applyProtection="1">
      <alignment vertical="center" wrapText="1"/>
      <protection hidden="1"/>
    </xf>
    <xf numFmtId="0" fontId="39" fillId="26" borderId="83" xfId="0" applyFont="1" applyFill="1" applyBorder="1" applyAlignment="1" applyProtection="1">
      <alignment horizontal="center" vertical="center" wrapText="1"/>
      <protection hidden="1"/>
    </xf>
    <xf numFmtId="0" fontId="39" fillId="26" borderId="93" xfId="0" applyFont="1" applyFill="1" applyBorder="1" applyAlignment="1" applyProtection="1">
      <alignment horizontal="center" vertical="center"/>
      <protection hidden="1"/>
    </xf>
    <xf numFmtId="0" fontId="39" fillId="26" borderId="94" xfId="0" applyFont="1" applyFill="1" applyBorder="1" applyAlignment="1" applyProtection="1">
      <alignment horizontal="center" vertical="center"/>
      <protection hidden="1"/>
    </xf>
    <xf numFmtId="0" fontId="39" fillId="26" borderId="95" xfId="0" applyFont="1" applyFill="1" applyBorder="1" applyAlignment="1" applyProtection="1">
      <alignment horizontal="left" vertical="top"/>
      <protection hidden="1"/>
    </xf>
    <xf numFmtId="168" fontId="31" fillId="0" borderId="9" xfId="0" applyNumberFormat="1" applyFont="1" applyBorder="1" applyAlignment="1" applyProtection="1">
      <alignment horizontal="center" wrapText="1"/>
      <protection locked="0"/>
    </xf>
    <xf numFmtId="165" fontId="35" fillId="17" borderId="12" xfId="4" applyNumberFormat="1" applyFont="1" applyFill="1" applyBorder="1" applyAlignment="1" applyProtection="1">
      <alignment horizontal="center" vertical="center"/>
      <protection hidden="1"/>
    </xf>
    <xf numFmtId="0" fontId="33" fillId="17" borderId="12" xfId="0" applyFont="1" applyFill="1" applyBorder="1" applyAlignment="1" applyProtection="1">
      <alignment horizontal="center"/>
      <protection hidden="1"/>
    </xf>
    <xf numFmtId="0" fontId="39" fillId="26" borderId="85" xfId="0" applyFont="1" applyFill="1" applyBorder="1" applyAlignment="1" applyProtection="1">
      <alignment vertical="center" wrapText="1"/>
      <protection hidden="1"/>
    </xf>
    <xf numFmtId="0" fontId="39" fillId="26" borderId="90" xfId="0" applyFont="1" applyFill="1" applyBorder="1" applyAlignment="1" applyProtection="1">
      <alignment vertical="center"/>
      <protection hidden="1"/>
    </xf>
    <xf numFmtId="0" fontId="31" fillId="15" borderId="8" xfId="0" applyFont="1" applyFill="1" applyBorder="1" applyProtection="1">
      <protection hidden="1"/>
    </xf>
    <xf numFmtId="0" fontId="39" fillId="26" borderId="98" xfId="0" applyFont="1" applyFill="1" applyBorder="1" applyProtection="1">
      <protection hidden="1"/>
    </xf>
    <xf numFmtId="0" fontId="39" fillId="26" borderId="91" xfId="0" applyFont="1" applyFill="1" applyBorder="1" applyAlignment="1" applyProtection="1">
      <alignment horizontal="center" wrapText="1"/>
      <protection hidden="1"/>
    </xf>
    <xf numFmtId="0" fontId="39" fillId="26" borderId="91" xfId="0" applyFont="1" applyFill="1" applyBorder="1" applyProtection="1">
      <protection hidden="1"/>
    </xf>
    <xf numFmtId="0" fontId="39" fillId="26" borderId="65" xfId="0" applyFont="1" applyFill="1" applyBorder="1" applyProtection="1">
      <protection hidden="1"/>
    </xf>
    <xf numFmtId="0" fontId="39" fillId="26" borderId="61" xfId="0" applyFont="1" applyFill="1" applyBorder="1" applyProtection="1">
      <protection hidden="1"/>
    </xf>
    <xf numFmtId="0" fontId="40" fillId="15" borderId="0" xfId="0" applyFont="1" applyFill="1" applyAlignment="1" applyProtection="1">
      <alignment wrapText="1"/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47" fillId="27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9" fillId="28" borderId="0" xfId="0" applyFont="1" applyFill="1" applyProtection="1">
      <protection hidden="1"/>
    </xf>
    <xf numFmtId="0" fontId="0" fillId="28" borderId="0" xfId="0" applyFill="1" applyProtection="1">
      <protection hidden="1"/>
    </xf>
    <xf numFmtId="0" fontId="9" fillId="18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52" fillId="0" borderId="0" xfId="5" applyFont="1"/>
    <xf numFmtId="0" fontId="54" fillId="0" borderId="0" xfId="5" applyFont="1"/>
    <xf numFmtId="0" fontId="54" fillId="0" borderId="0" xfId="5" applyFont="1" applyAlignment="1">
      <alignment vertical="top"/>
    </xf>
    <xf numFmtId="0" fontId="54" fillId="0" borderId="0" xfId="5" applyFont="1" applyAlignment="1">
      <alignment vertical="top" wrapText="1"/>
    </xf>
    <xf numFmtId="0" fontId="55" fillId="0" borderId="0" xfId="5" applyFont="1"/>
    <xf numFmtId="0" fontId="56" fillId="0" borderId="0" xfId="5" applyFont="1" applyAlignment="1">
      <alignment vertical="top" wrapText="1"/>
    </xf>
    <xf numFmtId="0" fontId="54" fillId="0" borderId="0" xfId="5" applyFont="1" applyAlignment="1">
      <alignment horizontal="center"/>
    </xf>
    <xf numFmtId="0" fontId="54" fillId="0" borderId="0" xfId="5" quotePrefix="1" applyFont="1" applyAlignment="1">
      <alignment horizontal="center"/>
    </xf>
    <xf numFmtId="0" fontId="54" fillId="0" borderId="0" xfId="5" quotePrefix="1" applyFont="1"/>
    <xf numFmtId="0" fontId="54" fillId="0" borderId="0" xfId="5" applyFont="1" applyAlignment="1">
      <alignment horizontal="center" vertical="center"/>
    </xf>
    <xf numFmtId="0" fontId="57" fillId="0" borderId="0" xfId="5" applyFont="1" applyAlignment="1">
      <alignment wrapText="1"/>
    </xf>
    <xf numFmtId="0" fontId="58" fillId="0" borderId="0" xfId="5" applyFont="1" applyAlignment="1">
      <alignment vertical="top" wrapText="1"/>
    </xf>
    <xf numFmtId="0" fontId="54" fillId="0" borderId="0" xfId="0" applyFont="1" applyAlignment="1">
      <alignment wrapText="1"/>
    </xf>
    <xf numFmtId="0" fontId="54" fillId="0" borderId="0" xfId="0" applyFont="1"/>
    <xf numFmtId="0" fontId="54" fillId="17" borderId="12" xfId="0" applyFont="1" applyFill="1" applyBorder="1"/>
    <xf numFmtId="0" fontId="59" fillId="0" borderId="0" xfId="0" applyFont="1" applyAlignment="1">
      <alignment horizontal="left"/>
    </xf>
    <xf numFmtId="0" fontId="54" fillId="17" borderId="8" xfId="0" applyFont="1" applyFill="1" applyBorder="1"/>
    <xf numFmtId="0" fontId="60" fillId="2" borderId="0" xfId="0" applyFont="1" applyFill="1"/>
    <xf numFmtId="0" fontId="61" fillId="2" borderId="0" xfId="0" applyFont="1" applyFill="1"/>
    <xf numFmtId="0" fontId="61" fillId="2" borderId="0" xfId="0" applyFont="1" applyFill="1" applyAlignment="1">
      <alignment wrapText="1"/>
    </xf>
    <xf numFmtId="0" fontId="54" fillId="0" borderId="4" xfId="0" applyFont="1" applyBorder="1"/>
    <xf numFmtId="0" fontId="54" fillId="8" borderId="0" xfId="9" applyFont="1" applyFill="1"/>
    <xf numFmtId="0" fontId="54" fillId="15" borderId="0" xfId="0" applyFont="1" applyFill="1"/>
    <xf numFmtId="0" fontId="54" fillId="15" borderId="10" xfId="0" applyFont="1" applyFill="1" applyBorder="1"/>
    <xf numFmtId="0" fontId="54" fillId="15" borderId="0" xfId="0" applyFont="1" applyFill="1" applyAlignment="1">
      <alignment wrapText="1"/>
    </xf>
    <xf numFmtId="0" fontId="54" fillId="15" borderId="6" xfId="0" applyFont="1" applyFill="1" applyBorder="1"/>
    <xf numFmtId="0" fontId="54" fillId="16" borderId="8" xfId="0" applyFont="1" applyFill="1" applyBorder="1"/>
    <xf numFmtId="0" fontId="60" fillId="2" borderId="0" xfId="0" applyFont="1" applyFill="1" applyAlignment="1">
      <alignment wrapText="1"/>
    </xf>
    <xf numFmtId="0" fontId="60" fillId="2" borderId="15" xfId="0" applyFont="1" applyFill="1" applyBorder="1"/>
    <xf numFmtId="0" fontId="60" fillId="2" borderId="100" xfId="0" applyFont="1" applyFill="1" applyBorder="1"/>
    <xf numFmtId="0" fontId="54" fillId="0" borderId="0" xfId="0" applyFont="1" applyAlignment="1">
      <alignment vertical="top"/>
    </xf>
    <xf numFmtId="0" fontId="56" fillId="0" borderId="0" xfId="0" applyFont="1" applyAlignment="1">
      <alignment horizontal="left" vertical="top" wrapText="1"/>
    </xf>
    <xf numFmtId="0" fontId="56" fillId="0" borderId="6" xfId="0" applyFont="1" applyBorder="1" applyAlignment="1">
      <alignment horizontal="left" vertical="top" wrapText="1"/>
    </xf>
    <xf numFmtId="0" fontId="54" fillId="0" borderId="0" xfId="0" applyFont="1" applyAlignment="1">
      <alignment horizontal="center" wrapText="1"/>
    </xf>
    <xf numFmtId="0" fontId="54" fillId="0" borderId="6" xfId="0" applyFont="1" applyBorder="1"/>
    <xf numFmtId="0" fontId="54" fillId="0" borderId="0" xfId="0" applyFont="1" applyAlignment="1">
      <alignment horizontal="center"/>
    </xf>
    <xf numFmtId="0" fontId="56" fillId="0" borderId="0" xfId="0" applyFont="1"/>
    <xf numFmtId="0" fontId="54" fillId="0" borderId="14" xfId="0" applyFont="1" applyBorder="1"/>
    <xf numFmtId="0" fontId="54" fillId="0" borderId="4" xfId="0" applyFont="1" applyBorder="1" applyAlignment="1">
      <alignment vertical="top"/>
    </xf>
    <xf numFmtId="0" fontId="54" fillId="3" borderId="8" xfId="0" applyFont="1" applyFill="1" applyBorder="1"/>
    <xf numFmtId="0" fontId="62" fillId="0" borderId="13" xfId="0" applyFont="1" applyBorder="1" applyAlignment="1" applyProtection="1">
      <alignment horizontal="left" vertical="top" wrapText="1"/>
      <protection locked="0"/>
    </xf>
    <xf numFmtId="1" fontId="54" fillId="0" borderId="4" xfId="0" applyNumberFormat="1" applyFont="1" applyBorder="1" applyAlignment="1" applyProtection="1">
      <alignment horizontal="center" vertical="top" wrapText="1"/>
      <protection locked="0"/>
    </xf>
    <xf numFmtId="0" fontId="62" fillId="0" borderId="13" xfId="0" applyFont="1" applyBorder="1" applyAlignment="1" applyProtection="1">
      <alignment horizontal="left" vertical="top"/>
      <protection locked="0"/>
    </xf>
    <xf numFmtId="1" fontId="54" fillId="0" borderId="13" xfId="0" applyNumberFormat="1" applyFont="1" applyBorder="1" applyAlignment="1" applyProtection="1">
      <alignment horizontal="center" vertical="top" wrapText="1"/>
      <protection locked="0"/>
    </xf>
    <xf numFmtId="1" fontId="54" fillId="0" borderId="11" xfId="0" applyNumberFormat="1" applyFont="1" applyBorder="1" applyAlignment="1" applyProtection="1">
      <alignment horizontal="center" vertical="top" wrapText="1"/>
      <protection locked="0"/>
    </xf>
    <xf numFmtId="0" fontId="62" fillId="0" borderId="11" xfId="0" applyFont="1" applyBorder="1" applyAlignment="1" applyProtection="1">
      <alignment horizontal="left" vertical="top"/>
      <protection locked="0"/>
    </xf>
    <xf numFmtId="0" fontId="54" fillId="0" borderId="7" xfId="0" applyFont="1" applyBorder="1"/>
    <xf numFmtId="0" fontId="54" fillId="0" borderId="2" xfId="0" applyFont="1" applyBorder="1"/>
    <xf numFmtId="0" fontId="54" fillId="0" borderId="3" xfId="0" applyFont="1" applyBorder="1"/>
    <xf numFmtId="0" fontId="56" fillId="0" borderId="0" xfId="0" applyFont="1" applyAlignment="1">
      <alignment vertical="top"/>
    </xf>
    <xf numFmtId="0" fontId="54" fillId="3" borderId="6" xfId="0" applyFont="1" applyFill="1" applyBorder="1"/>
    <xf numFmtId="0" fontId="62" fillId="0" borderId="17" xfId="0" applyFont="1" applyBorder="1" applyAlignment="1" applyProtection="1">
      <alignment horizontal="left" vertical="top" wrapText="1"/>
      <protection locked="0"/>
    </xf>
    <xf numFmtId="0" fontId="62" fillId="0" borderId="17" xfId="0" applyFont="1" applyBorder="1" applyAlignment="1" applyProtection="1">
      <alignment horizontal="left" vertical="top"/>
      <protection locked="0"/>
    </xf>
    <xf numFmtId="1" fontId="54" fillId="0" borderId="14" xfId="0" applyNumberFormat="1" applyFont="1" applyBorder="1" applyAlignment="1" applyProtection="1">
      <alignment horizontal="center" vertical="top" wrapText="1"/>
      <protection locked="0"/>
    </xf>
    <xf numFmtId="0" fontId="62" fillId="0" borderId="14" xfId="0" applyFont="1" applyBorder="1" applyAlignment="1" applyProtection="1">
      <alignment horizontal="left" vertical="top"/>
      <protection locked="0"/>
    </xf>
    <xf numFmtId="0" fontId="60" fillId="2" borderId="6" xfId="0" applyFont="1" applyFill="1" applyBorder="1"/>
    <xf numFmtId="0" fontId="60" fillId="3" borderId="6" xfId="0" applyFont="1" applyFill="1" applyBorder="1"/>
    <xf numFmtId="0" fontId="56" fillId="0" borderId="4" xfId="0" applyFont="1" applyBorder="1" applyAlignment="1">
      <alignment vertical="top"/>
    </xf>
    <xf numFmtId="165" fontId="54" fillId="0" borderId="4" xfId="0" applyNumberFormat="1" applyFont="1" applyBorder="1" applyAlignment="1" applyProtection="1">
      <alignment horizontal="center" vertical="top" wrapText="1"/>
      <protection hidden="1"/>
    </xf>
    <xf numFmtId="165" fontId="54" fillId="0" borderId="13" xfId="0" applyNumberFormat="1" applyFont="1" applyBorder="1" applyAlignment="1" applyProtection="1">
      <alignment horizontal="center" vertical="top" wrapText="1"/>
      <protection hidden="1"/>
    </xf>
    <xf numFmtId="165" fontId="54" fillId="0" borderId="11" xfId="0" applyNumberFormat="1" applyFont="1" applyBorder="1" applyAlignment="1" applyProtection="1">
      <alignment horizontal="center" vertical="top" wrapText="1"/>
      <protection hidden="1"/>
    </xf>
    <xf numFmtId="165" fontId="54" fillId="0" borderId="12" xfId="0" applyNumberFormat="1" applyFont="1" applyBorder="1" applyAlignment="1" applyProtection="1">
      <alignment horizontal="center" vertical="top" wrapText="1"/>
      <protection hidden="1"/>
    </xf>
    <xf numFmtId="165" fontId="54" fillId="0" borderId="16" xfId="0" applyNumberFormat="1" applyFont="1" applyBorder="1" applyAlignment="1" applyProtection="1">
      <alignment horizontal="center" vertical="top" wrapText="1"/>
      <protection hidden="1"/>
    </xf>
    <xf numFmtId="165" fontId="54" fillId="0" borderId="7" xfId="0" applyNumberFormat="1" applyFont="1" applyBorder="1" applyAlignment="1" applyProtection="1">
      <alignment horizontal="center" vertical="top" wrapText="1"/>
      <protection hidden="1"/>
    </xf>
    <xf numFmtId="0" fontId="62" fillId="0" borderId="7" xfId="0" applyFont="1" applyBorder="1" applyAlignment="1" applyProtection="1">
      <alignment horizontal="left" vertical="top"/>
      <protection locked="0"/>
    </xf>
    <xf numFmtId="165" fontId="56" fillId="0" borderId="19" xfId="0" applyNumberFormat="1" applyFont="1" applyBorder="1" applyAlignment="1" applyProtection="1">
      <alignment horizontal="center" vertical="top" wrapText="1"/>
      <protection hidden="1"/>
    </xf>
    <xf numFmtId="165" fontId="56" fillId="0" borderId="18" xfId="0" applyNumberFormat="1" applyFont="1" applyBorder="1" applyAlignment="1" applyProtection="1">
      <alignment horizontal="center" vertical="top" wrapText="1"/>
      <protection hidden="1"/>
    </xf>
    <xf numFmtId="165" fontId="56" fillId="0" borderId="0" xfId="0" applyNumberFormat="1" applyFont="1" applyAlignment="1" applyProtection="1">
      <alignment horizontal="center" vertical="top" wrapText="1"/>
      <protection hidden="1"/>
    </xf>
    <xf numFmtId="0" fontId="62" fillId="0" borderId="0" xfId="0" applyFont="1" applyAlignment="1" applyProtection="1">
      <alignment horizontal="left" vertical="top"/>
      <protection locked="0"/>
    </xf>
    <xf numFmtId="0" fontId="63" fillId="2" borderId="0" xfId="0" applyFont="1" applyFill="1" applyAlignment="1">
      <alignment vertical="center"/>
    </xf>
    <xf numFmtId="0" fontId="64" fillId="2" borderId="0" xfId="0" applyFont="1" applyFill="1"/>
    <xf numFmtId="165" fontId="64" fillId="2" borderId="41" xfId="0" applyNumberFormat="1" applyFont="1" applyFill="1" applyBorder="1"/>
    <xf numFmtId="0" fontId="65" fillId="2" borderId="2" xfId="0" applyFont="1" applyFill="1" applyBorder="1" applyAlignment="1" applyProtection="1">
      <alignment horizontal="center" vertical="top"/>
      <protection hidden="1"/>
    </xf>
    <xf numFmtId="0" fontId="60" fillId="2" borderId="40" xfId="0" applyFont="1" applyFill="1" applyBorder="1"/>
    <xf numFmtId="0" fontId="60" fillId="3" borderId="8" xfId="0" applyFont="1" applyFill="1" applyBorder="1"/>
    <xf numFmtId="0" fontId="60" fillId="2" borderId="0" xfId="0" applyFont="1" applyFill="1" applyAlignment="1">
      <alignment vertical="center" wrapText="1"/>
    </xf>
    <xf numFmtId="0" fontId="60" fillId="2" borderId="0" xfId="0" applyFont="1" applyFill="1" applyAlignment="1">
      <alignment vertical="center"/>
    </xf>
    <xf numFmtId="0" fontId="65" fillId="2" borderId="0" xfId="0" applyFont="1" applyFill="1" applyAlignment="1" applyProtection="1">
      <alignment horizontal="center" vertical="top"/>
      <protection hidden="1"/>
    </xf>
    <xf numFmtId="0" fontId="62" fillId="15" borderId="0" xfId="0" applyFont="1" applyFill="1" applyAlignment="1">
      <alignment vertical="top"/>
    </xf>
    <xf numFmtId="0" fontId="62" fillId="15" borderId="6" xfId="0" applyFont="1" applyFill="1" applyBorder="1" applyAlignment="1">
      <alignment vertical="top"/>
    </xf>
    <xf numFmtId="0" fontId="62" fillId="3" borderId="6" xfId="0" applyFont="1" applyFill="1" applyBorder="1" applyAlignment="1" applyProtection="1">
      <alignment vertical="top"/>
      <protection locked="0"/>
    </xf>
    <xf numFmtId="0" fontId="56" fillId="15" borderId="0" xfId="0" applyFont="1" applyFill="1" applyAlignment="1">
      <alignment vertical="top"/>
    </xf>
    <xf numFmtId="0" fontId="56" fillId="15" borderId="6" xfId="0" applyFont="1" applyFill="1" applyBorder="1" applyAlignment="1">
      <alignment vertical="top"/>
    </xf>
    <xf numFmtId="0" fontId="56" fillId="3" borderId="6" xfId="0" applyFont="1" applyFill="1" applyBorder="1" applyAlignment="1">
      <alignment vertical="top"/>
    </xf>
    <xf numFmtId="0" fontId="66" fillId="15" borderId="0" xfId="0" applyFont="1" applyFill="1"/>
    <xf numFmtId="0" fontId="54" fillId="15" borderId="3" xfId="0" applyFont="1" applyFill="1" applyBorder="1"/>
    <xf numFmtId="0" fontId="54" fillId="15" borderId="14" xfId="0" applyFont="1" applyFill="1" applyBorder="1"/>
    <xf numFmtId="0" fontId="54" fillId="3" borderId="14" xfId="0" applyFont="1" applyFill="1" applyBorder="1"/>
    <xf numFmtId="0" fontId="54" fillId="17" borderId="9" xfId="0" applyFont="1" applyFill="1" applyBorder="1"/>
    <xf numFmtId="0" fontId="54" fillId="17" borderId="0" xfId="0" applyFont="1" applyFill="1"/>
    <xf numFmtId="165" fontId="54" fillId="0" borderId="0" xfId="0" applyNumberFormat="1" applyFont="1"/>
    <xf numFmtId="0" fontId="67" fillId="0" borderId="0" xfId="0" applyFont="1"/>
    <xf numFmtId="0" fontId="68" fillId="2" borderId="0" xfId="0" applyFont="1" applyFill="1"/>
    <xf numFmtId="0" fontId="67" fillId="0" borderId="4" xfId="0" applyFont="1" applyBorder="1"/>
    <xf numFmtId="0" fontId="67" fillId="15" borderId="0" xfId="0" applyFont="1" applyFill="1"/>
    <xf numFmtId="0" fontId="68" fillId="2" borderId="0" xfId="0" applyFont="1" applyFill="1" applyAlignment="1">
      <alignment horizontal="left"/>
    </xf>
    <xf numFmtId="0" fontId="68" fillId="2" borderId="2" xfId="0" applyFont="1" applyFill="1" applyBorder="1" applyAlignment="1">
      <alignment horizontal="left"/>
    </xf>
    <xf numFmtId="0" fontId="69" fillId="3" borderId="12" xfId="0" applyFont="1" applyFill="1" applyBorder="1"/>
    <xf numFmtId="0" fontId="67" fillId="37" borderId="12" xfId="0" applyFont="1" applyFill="1" applyBorder="1"/>
    <xf numFmtId="0" fontId="67" fillId="0" borderId="0" xfId="0" applyFont="1" applyAlignment="1">
      <alignment vertical="top"/>
    </xf>
    <xf numFmtId="0" fontId="69" fillId="0" borderId="0" xfId="0" applyFont="1" applyAlignment="1">
      <alignment horizontal="left" vertical="top" wrapText="1"/>
    </xf>
    <xf numFmtId="0" fontId="67" fillId="3" borderId="8" xfId="0" applyFont="1" applyFill="1" applyBorder="1"/>
    <xf numFmtId="0" fontId="67" fillId="0" borderId="0" xfId="0" applyFont="1" applyAlignment="1">
      <alignment horizontal="center"/>
    </xf>
    <xf numFmtId="0" fontId="67" fillId="0" borderId="6" xfId="0" applyFont="1" applyBorder="1"/>
    <xf numFmtId="0" fontId="69" fillId="0" borderId="0" xfId="0" applyFont="1" applyAlignment="1">
      <alignment vertical="top"/>
    </xf>
    <xf numFmtId="0" fontId="69" fillId="0" borderId="0" xfId="0" applyFont="1"/>
    <xf numFmtId="0" fontId="67" fillId="0" borderId="4" xfId="0" applyFont="1" applyBorder="1" applyAlignment="1">
      <alignment vertical="top"/>
    </xf>
    <xf numFmtId="0" fontId="70" fillId="0" borderId="13" xfId="0" applyFont="1" applyBorder="1" applyAlignment="1" applyProtection="1">
      <alignment horizontal="left" vertical="top"/>
      <protection locked="0"/>
    </xf>
    <xf numFmtId="1" fontId="67" fillId="0" borderId="4" xfId="0" applyNumberFormat="1" applyFont="1" applyBorder="1" applyAlignment="1" applyProtection="1">
      <alignment horizontal="center" vertical="top" wrapText="1"/>
      <protection locked="0"/>
    </xf>
    <xf numFmtId="0" fontId="70" fillId="0" borderId="13" xfId="0" applyFont="1" applyBorder="1" applyAlignment="1" applyProtection="1">
      <alignment horizontal="left" vertical="top" wrapText="1"/>
      <protection locked="0"/>
    </xf>
    <xf numFmtId="0" fontId="67" fillId="37" borderId="8" xfId="0" applyFont="1" applyFill="1" applyBorder="1"/>
    <xf numFmtId="0" fontId="69" fillId="15" borderId="0" xfId="0" applyFont="1" applyFill="1" applyAlignment="1">
      <alignment vertical="top"/>
    </xf>
    <xf numFmtId="0" fontId="68" fillId="3" borderId="8" xfId="0" applyFont="1" applyFill="1" applyBorder="1"/>
    <xf numFmtId="0" fontId="68" fillId="2" borderId="15" xfId="0" applyFont="1" applyFill="1" applyBorder="1"/>
    <xf numFmtId="0" fontId="69" fillId="0" borderId="4" xfId="0" applyFont="1" applyBorder="1" applyAlignment="1">
      <alignment vertical="top"/>
    </xf>
    <xf numFmtId="0" fontId="69" fillId="0" borderId="13" xfId="0" applyFont="1" applyBorder="1" applyAlignment="1">
      <alignment horizontal="left"/>
    </xf>
    <xf numFmtId="0" fontId="69" fillId="0" borderId="10" xfId="0" applyFont="1" applyBorder="1" applyAlignment="1">
      <alignment horizontal="left"/>
    </xf>
    <xf numFmtId="0" fontId="71" fillId="2" borderId="0" xfId="0" applyFont="1" applyFill="1" applyAlignment="1">
      <alignment vertical="center"/>
    </xf>
    <xf numFmtId="0" fontId="72" fillId="2" borderId="0" xfId="0" applyFont="1" applyFill="1"/>
    <xf numFmtId="165" fontId="72" fillId="2" borderId="41" xfId="0" applyNumberFormat="1" applyFont="1" applyFill="1" applyBorder="1"/>
    <xf numFmtId="0" fontId="73" fillId="2" borderId="2" xfId="0" applyFont="1" applyFill="1" applyBorder="1" applyAlignment="1" applyProtection="1">
      <alignment horizontal="center" vertical="top"/>
      <protection hidden="1"/>
    </xf>
    <xf numFmtId="0" fontId="68" fillId="2" borderId="40" xfId="0" applyFont="1" applyFill="1" applyBorder="1"/>
    <xf numFmtId="0" fontId="68" fillId="2" borderId="0" xfId="0" applyFont="1" applyFill="1" applyAlignment="1">
      <alignment vertical="center"/>
    </xf>
    <xf numFmtId="0" fontId="70" fillId="15" borderId="0" xfId="0" applyFont="1" applyFill="1" applyAlignment="1">
      <alignment vertical="top"/>
    </xf>
    <xf numFmtId="0" fontId="69" fillId="0" borderId="6" xfId="0" applyFont="1" applyBorder="1" applyAlignment="1">
      <alignment horizontal="left" vertical="top" wrapText="1"/>
    </xf>
    <xf numFmtId="0" fontId="67" fillId="3" borderId="6" xfId="0" applyFont="1" applyFill="1" applyBorder="1"/>
    <xf numFmtId="0" fontId="68" fillId="2" borderId="6" xfId="0" applyFont="1" applyFill="1" applyBorder="1"/>
    <xf numFmtId="0" fontId="68" fillId="3" borderId="6" xfId="0" applyFont="1" applyFill="1" applyBorder="1"/>
    <xf numFmtId="165" fontId="69" fillId="0" borderId="20" xfId="0" applyNumberFormat="1" applyFont="1" applyBorder="1" applyAlignment="1" applyProtection="1">
      <alignment horizontal="center" vertical="top" wrapText="1"/>
      <protection hidden="1"/>
    </xf>
    <xf numFmtId="0" fontId="72" fillId="36" borderId="0" xfId="0" applyFont="1" applyFill="1"/>
    <xf numFmtId="165" fontId="74" fillId="2" borderId="41" xfId="0" applyNumberFormat="1" applyFont="1" applyFill="1" applyBorder="1" applyProtection="1">
      <protection hidden="1"/>
    </xf>
    <xf numFmtId="0" fontId="70" fillId="15" borderId="6" xfId="0" applyFont="1" applyFill="1" applyBorder="1" applyAlignment="1">
      <alignment vertical="top"/>
    </xf>
    <xf numFmtId="0" fontId="70" fillId="3" borderId="6" xfId="0" applyFont="1" applyFill="1" applyBorder="1" applyAlignment="1" applyProtection="1">
      <alignment vertical="top"/>
      <protection locked="0"/>
    </xf>
    <xf numFmtId="0" fontId="69" fillId="15" borderId="6" xfId="0" applyFont="1" applyFill="1" applyBorder="1" applyAlignment="1">
      <alignment vertical="top"/>
    </xf>
    <xf numFmtId="0" fontId="69" fillId="3" borderId="6" xfId="0" applyFont="1" applyFill="1" applyBorder="1" applyAlignment="1">
      <alignment vertical="top"/>
    </xf>
    <xf numFmtId="0" fontId="67" fillId="15" borderId="6" xfId="0" applyFont="1" applyFill="1" applyBorder="1"/>
    <xf numFmtId="0" fontId="67" fillId="37" borderId="9" xfId="0" applyFont="1" applyFill="1" applyBorder="1"/>
    <xf numFmtId="165" fontId="64" fillId="2" borderId="101" xfId="0" applyNumberFormat="1" applyFont="1" applyFill="1" applyBorder="1"/>
    <xf numFmtId="0" fontId="60" fillId="2" borderId="102" xfId="0" applyFont="1" applyFill="1" applyBorder="1"/>
    <xf numFmtId="0" fontId="54" fillId="3" borderId="4" xfId="0" applyFont="1" applyFill="1" applyBorder="1"/>
    <xf numFmtId="0" fontId="54" fillId="0" borderId="4" xfId="0" applyFont="1" applyBorder="1" applyAlignment="1">
      <alignment wrapText="1"/>
    </xf>
    <xf numFmtId="0" fontId="68" fillId="2" borderId="4" xfId="0" applyFont="1" applyFill="1" applyBorder="1"/>
    <xf numFmtId="0" fontId="67" fillId="37" borderId="4" xfId="0" applyFont="1" applyFill="1" applyBorder="1"/>
    <xf numFmtId="0" fontId="67" fillId="0" borderId="4" xfId="0" applyFont="1" applyBorder="1" applyAlignment="1">
      <alignment horizontal="center"/>
    </xf>
    <xf numFmtId="0" fontId="67" fillId="3" borderId="4" xfId="0" applyFont="1" applyFill="1" applyBorder="1"/>
    <xf numFmtId="0" fontId="70" fillId="0" borderId="4" xfId="0" applyFont="1" applyBorder="1" applyAlignment="1" applyProtection="1">
      <alignment horizontal="left" vertical="top"/>
      <protection locked="0"/>
    </xf>
    <xf numFmtId="0" fontId="70" fillId="0" borderId="4" xfId="0" applyFont="1" applyBorder="1" applyAlignment="1" applyProtection="1">
      <alignment horizontal="left" vertical="top" wrapText="1"/>
      <protection locked="0"/>
    </xf>
    <xf numFmtId="165" fontId="69" fillId="0" borderId="4" xfId="0" applyNumberFormat="1" applyFont="1" applyBorder="1" applyAlignment="1" applyProtection="1">
      <alignment horizontal="center" vertical="top" wrapText="1"/>
      <protection hidden="1"/>
    </xf>
    <xf numFmtId="0" fontId="68" fillId="2" borderId="4" xfId="0" applyFont="1" applyFill="1" applyBorder="1" applyAlignment="1">
      <alignment vertical="center"/>
    </xf>
    <xf numFmtId="0" fontId="75" fillId="0" borderId="4" xfId="0" applyFont="1" applyBorder="1" applyAlignment="1" applyProtection="1">
      <alignment horizontal="left" vertical="top"/>
      <protection locked="0"/>
    </xf>
    <xf numFmtId="0" fontId="56" fillId="0" borderId="0" xfId="0" applyFont="1" applyAlignment="1">
      <alignment horizontal="left" wrapText="1"/>
    </xf>
    <xf numFmtId="0" fontId="56" fillId="0" borderId="6" xfId="0" applyFont="1" applyBorder="1" applyAlignment="1">
      <alignment horizontal="left" wrapText="1"/>
    </xf>
    <xf numFmtId="0" fontId="54" fillId="0" borderId="13" xfId="0" applyFont="1" applyBorder="1" applyAlignment="1">
      <alignment horizontal="left" vertical="top" wrapText="1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6" fillId="0" borderId="4" xfId="0" applyFont="1" applyBorder="1" applyAlignment="1">
      <alignment horizontal="left"/>
    </xf>
    <xf numFmtId="0" fontId="56" fillId="0" borderId="13" xfId="0" applyFont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56" fillId="0" borderId="4" xfId="0" applyFont="1" applyBorder="1" applyAlignment="1">
      <alignment horizontal="left" wrapText="1"/>
    </xf>
    <xf numFmtId="0" fontId="54" fillId="0" borderId="13" xfId="0" applyFont="1" applyBorder="1" applyAlignment="1">
      <alignment horizontal="left" wrapText="1"/>
    </xf>
    <xf numFmtId="0" fontId="54" fillId="0" borderId="10" xfId="0" applyFont="1" applyBorder="1" applyAlignment="1">
      <alignment horizontal="left" wrapText="1"/>
    </xf>
    <xf numFmtId="0" fontId="54" fillId="0" borderId="11" xfId="0" applyFont="1" applyBorder="1" applyAlignment="1">
      <alignment horizontal="left" wrapText="1"/>
    </xf>
    <xf numFmtId="0" fontId="62" fillId="0" borderId="0" xfId="0" applyFont="1" applyAlignment="1" applyProtection="1">
      <alignment horizontal="left" vertical="top"/>
      <protection locked="0"/>
    </xf>
    <xf numFmtId="0" fontId="62" fillId="0" borderId="3" xfId="0" applyFont="1" applyBorder="1" applyAlignment="1" applyProtection="1">
      <alignment horizontal="left" vertical="top"/>
      <protection locked="0"/>
    </xf>
    <xf numFmtId="0" fontId="60" fillId="2" borderId="0" xfId="0" applyFont="1" applyFill="1" applyAlignment="1">
      <alignment horizontal="left"/>
    </xf>
    <xf numFmtId="0" fontId="60" fillId="2" borderId="6" xfId="0" applyFont="1" applyFill="1" applyBorder="1" applyAlignment="1">
      <alignment horizontal="left"/>
    </xf>
    <xf numFmtId="0" fontId="54" fillId="0" borderId="13" xfId="0" applyFont="1" applyBorder="1" applyAlignment="1">
      <alignment horizontal="left"/>
    </xf>
    <xf numFmtId="0" fontId="54" fillId="0" borderId="11" xfId="0" applyFont="1" applyBorder="1" applyAlignment="1">
      <alignment horizontal="left"/>
    </xf>
    <xf numFmtId="0" fontId="59" fillId="38" borderId="0" xfId="0" applyFont="1" applyFill="1" applyAlignment="1">
      <alignment horizontal="center"/>
    </xf>
    <xf numFmtId="0" fontId="54" fillId="0" borderId="13" xfId="0" applyFont="1" applyBorder="1" applyAlignment="1" applyProtection="1">
      <alignment horizontal="center"/>
      <protection locked="0"/>
    </xf>
    <xf numFmtId="0" fontId="54" fillId="0" borderId="10" xfId="0" applyFont="1" applyBorder="1" applyAlignment="1" applyProtection="1">
      <alignment horizontal="center"/>
      <protection locked="0"/>
    </xf>
    <xf numFmtId="0" fontId="54" fillId="0" borderId="13" xfId="0" applyFont="1" applyBorder="1" applyProtection="1">
      <protection locked="0"/>
    </xf>
    <xf numFmtId="0" fontId="54" fillId="0" borderId="10" xfId="0" applyFont="1" applyBorder="1" applyProtection="1">
      <protection locked="0"/>
    </xf>
    <xf numFmtId="0" fontId="54" fillId="0" borderId="11" xfId="0" applyFont="1" applyBorder="1" applyProtection="1">
      <protection locked="0"/>
    </xf>
    <xf numFmtId="0" fontId="54" fillId="0" borderId="17" xfId="0" applyFont="1" applyBorder="1" applyAlignment="1">
      <alignment horizontal="center" wrapText="1"/>
    </xf>
    <xf numFmtId="0" fontId="54" fillId="0" borderId="14" xfId="0" applyFont="1" applyBorder="1" applyAlignment="1">
      <alignment horizontal="center" wrapText="1"/>
    </xf>
    <xf numFmtId="0" fontId="54" fillId="0" borderId="3" xfId="0" applyFont="1" applyBorder="1" applyAlignment="1">
      <alignment horizontal="center" wrapText="1"/>
    </xf>
    <xf numFmtId="0" fontId="56" fillId="3" borderId="8" xfId="0" applyFont="1" applyFill="1" applyBorder="1" applyAlignment="1">
      <alignment horizontal="center"/>
    </xf>
    <xf numFmtId="0" fontId="3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9" fontId="37" fillId="19" borderId="31" xfId="1" applyNumberFormat="1" applyFont="1" applyFill="1" applyBorder="1" applyAlignment="1" applyProtection="1">
      <alignment horizontal="center" vertical="center" wrapText="1"/>
      <protection hidden="1"/>
    </xf>
    <xf numFmtId="9" fontId="37" fillId="19" borderId="25" xfId="1" applyNumberFormat="1" applyFont="1" applyFill="1" applyBorder="1" applyAlignment="1" applyProtection="1">
      <alignment horizontal="center" vertical="center" wrapText="1"/>
      <protection hidden="1"/>
    </xf>
    <xf numFmtId="0" fontId="46" fillId="26" borderId="0" xfId="0" applyFont="1" applyFill="1" applyAlignment="1" applyProtection="1">
      <alignment horizontal="center" vertical="center" textRotation="90"/>
      <protection hidden="1"/>
    </xf>
    <xf numFmtId="0" fontId="31" fillId="0" borderId="42" xfId="0" applyFont="1" applyBorder="1" applyAlignment="1" applyProtection="1">
      <alignment horizontal="left" vertical="top"/>
      <protection locked="0"/>
    </xf>
    <xf numFmtId="0" fontId="31" fillId="0" borderId="8" xfId="0" applyFont="1" applyBorder="1" applyAlignment="1" applyProtection="1">
      <alignment horizontal="left" vertical="top"/>
      <protection locked="0"/>
    </xf>
    <xf numFmtId="0" fontId="31" fillId="0" borderId="9" xfId="0" applyFont="1" applyBorder="1" applyAlignment="1" applyProtection="1">
      <alignment horizontal="left" vertical="top"/>
      <protection locked="0"/>
    </xf>
    <xf numFmtId="0" fontId="31" fillId="0" borderId="8" xfId="0" applyFont="1" applyBorder="1" applyAlignment="1" applyProtection="1">
      <alignment horizontal="left" vertical="top" wrapText="1"/>
      <protection locked="0"/>
    </xf>
    <xf numFmtId="0" fontId="31" fillId="0" borderId="9" xfId="0" applyFont="1" applyBorder="1" applyAlignment="1" applyProtection="1">
      <alignment horizontal="left" vertical="top" wrapText="1"/>
      <protection locked="0"/>
    </xf>
    <xf numFmtId="0" fontId="34" fillId="0" borderId="1" xfId="0" applyFont="1" applyBorder="1" applyAlignment="1" applyProtection="1">
      <alignment horizontal="left" vertical="top"/>
      <protection locked="0"/>
    </xf>
    <xf numFmtId="0" fontId="34" fillId="0" borderId="17" xfId="0" applyFont="1" applyBorder="1" applyAlignment="1" applyProtection="1">
      <alignment horizontal="left" vertical="top"/>
      <protection locked="0"/>
    </xf>
    <xf numFmtId="0" fontId="40" fillId="26" borderId="0" xfId="0" applyFont="1" applyFill="1" applyAlignment="1" applyProtection="1">
      <alignment horizontal="center" wrapText="1"/>
      <protection hidden="1"/>
    </xf>
    <xf numFmtId="0" fontId="38" fillId="0" borderId="77" xfId="0" applyFont="1" applyBorder="1" applyAlignment="1" applyProtection="1">
      <alignment horizontal="center"/>
      <protection hidden="1"/>
    </xf>
    <xf numFmtId="0" fontId="38" fillId="0" borderId="78" xfId="0" applyFont="1" applyBorder="1" applyAlignment="1" applyProtection="1">
      <alignment horizontal="center"/>
      <protection hidden="1"/>
    </xf>
    <xf numFmtId="0" fontId="38" fillId="0" borderId="79" xfId="0" applyFont="1" applyBorder="1" applyAlignment="1" applyProtection="1">
      <alignment horizontal="center"/>
      <protection hidden="1"/>
    </xf>
    <xf numFmtId="0" fontId="46" fillId="26" borderId="3" xfId="0" applyFont="1" applyFill="1" applyBorder="1" applyAlignment="1" applyProtection="1">
      <alignment horizontal="center" vertical="center" textRotation="90"/>
      <protection hidden="1"/>
    </xf>
    <xf numFmtId="0" fontId="39" fillId="26" borderId="0" xfId="0" applyFont="1" applyFill="1" applyAlignment="1" applyProtection="1">
      <alignment horizontal="center" wrapText="1"/>
      <protection hidden="1"/>
    </xf>
    <xf numFmtId="0" fontId="53" fillId="0" borderId="0" xfId="5" applyFont="1" applyAlignment="1">
      <alignment horizontal="left" vertical="center"/>
    </xf>
    <xf numFmtId="0" fontId="54" fillId="0" borderId="0" xfId="0" applyFont="1" applyAlignment="1">
      <alignment horizontal="center"/>
    </xf>
    <xf numFmtId="0" fontId="62" fillId="15" borderId="0" xfId="0" applyFont="1" applyFill="1" applyAlignment="1">
      <alignment horizontal="center" vertical="top"/>
    </xf>
    <xf numFmtId="0" fontId="62" fillId="15" borderId="3" xfId="0" applyFont="1" applyFill="1" applyBorder="1" applyAlignment="1">
      <alignment horizontal="center" vertical="top"/>
    </xf>
    <xf numFmtId="0" fontId="54" fillId="0" borderId="13" xfId="0" applyFont="1" applyBorder="1" applyAlignment="1">
      <alignment horizontal="center"/>
    </xf>
    <xf numFmtId="0" fontId="54" fillId="0" borderId="10" xfId="0" applyFont="1" applyBorder="1" applyAlignment="1">
      <alignment horizontal="center"/>
    </xf>
    <xf numFmtId="0" fontId="54" fillId="0" borderId="11" xfId="0" applyFont="1" applyBorder="1" applyAlignment="1">
      <alignment horizontal="center"/>
    </xf>
    <xf numFmtId="0" fontId="70" fillId="0" borderId="1" xfId="0" applyFont="1" applyBorder="1" applyAlignment="1" applyProtection="1">
      <alignment horizontal="left" vertical="top"/>
      <protection locked="0"/>
    </xf>
    <xf numFmtId="0" fontId="70" fillId="0" borderId="6" xfId="0" applyFont="1" applyBorder="1" applyAlignment="1" applyProtection="1">
      <alignment horizontal="left" vertical="top"/>
      <protection locked="0"/>
    </xf>
    <xf numFmtId="0" fontId="70" fillId="0" borderId="17" xfId="0" applyFont="1" applyBorder="1" applyAlignment="1" applyProtection="1">
      <alignment horizontal="left" vertical="top"/>
      <protection locked="0"/>
    </xf>
    <xf numFmtId="0" fontId="70" fillId="0" borderId="14" xfId="0" applyFont="1" applyBorder="1" applyAlignment="1" applyProtection="1">
      <alignment horizontal="left" vertical="top"/>
      <protection locked="0"/>
    </xf>
    <xf numFmtId="0" fontId="67" fillId="0" borderId="13" xfId="0" applyFont="1" applyBorder="1" applyAlignment="1">
      <alignment horizontal="left" vertical="top" wrapText="1"/>
    </xf>
    <xf numFmtId="0" fontId="67" fillId="0" borderId="10" xfId="0" applyFont="1" applyBorder="1" applyAlignment="1">
      <alignment horizontal="left" vertical="top" wrapText="1"/>
    </xf>
    <xf numFmtId="0" fontId="67" fillId="0" borderId="11" xfId="0" applyFont="1" applyBorder="1" applyAlignment="1">
      <alignment horizontal="left" vertical="top" wrapText="1"/>
    </xf>
    <xf numFmtId="0" fontId="70" fillId="0" borderId="0" xfId="0" applyFont="1" applyAlignment="1" applyProtection="1">
      <alignment horizontal="left" vertical="top"/>
      <protection locked="0"/>
    </xf>
    <xf numFmtId="0" fontId="69" fillId="0" borderId="4" xfId="0" applyFont="1" applyBorder="1" applyAlignment="1">
      <alignment horizontal="left"/>
    </xf>
    <xf numFmtId="0" fontId="67" fillId="0" borderId="17" xfId="0" applyFont="1" applyBorder="1" applyAlignment="1">
      <alignment horizontal="center" wrapText="1"/>
    </xf>
    <xf numFmtId="0" fontId="67" fillId="0" borderId="3" xfId="0" applyFont="1" applyBorder="1" applyAlignment="1">
      <alignment horizontal="center" wrapText="1"/>
    </xf>
    <xf numFmtId="0" fontId="67" fillId="0" borderId="16" xfId="0" applyFont="1" applyBorder="1" applyAlignment="1">
      <alignment horizontal="center"/>
    </xf>
    <xf numFmtId="0" fontId="67" fillId="0" borderId="2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67" fillId="0" borderId="0" xfId="0" applyFont="1" applyAlignment="1">
      <alignment horizontal="center"/>
    </xf>
    <xf numFmtId="0" fontId="67" fillId="0" borderId="17" xfId="0" applyFont="1" applyBorder="1" applyAlignment="1">
      <alignment horizontal="center"/>
    </xf>
    <xf numFmtId="0" fontId="67" fillId="0" borderId="3" xfId="0" applyFont="1" applyBorder="1" applyAlignment="1">
      <alignment horizontal="center"/>
    </xf>
    <xf numFmtId="0" fontId="67" fillId="0" borderId="4" xfId="0" applyFont="1" applyBorder="1" applyAlignment="1">
      <alignment horizontal="center"/>
    </xf>
    <xf numFmtId="0" fontId="67" fillId="0" borderId="14" xfId="0" applyFont="1" applyBorder="1" applyAlignment="1">
      <alignment horizontal="center" wrapText="1"/>
    </xf>
    <xf numFmtId="0" fontId="68" fillId="2" borderId="0" xfId="0" applyFont="1" applyFill="1" applyAlignment="1">
      <alignment horizontal="left"/>
    </xf>
    <xf numFmtId="0" fontId="68" fillId="2" borderId="6" xfId="0" applyFont="1" applyFill="1" applyBorder="1" applyAlignment="1">
      <alignment horizontal="left"/>
    </xf>
    <xf numFmtId="0" fontId="67" fillId="0" borderId="4" xfId="0" applyFont="1" applyBorder="1" applyAlignment="1">
      <alignment horizontal="center" wrapText="1"/>
    </xf>
    <xf numFmtId="0" fontId="70" fillId="15" borderId="0" xfId="0" applyFont="1" applyFill="1" applyAlignment="1">
      <alignment horizontal="center" vertical="top"/>
    </xf>
    <xf numFmtId="0" fontId="70" fillId="15" borderId="6" xfId="0" applyFont="1" applyFill="1" applyBorder="1" applyAlignment="1">
      <alignment horizontal="center" vertical="top"/>
    </xf>
    <xf numFmtId="0" fontId="70" fillId="15" borderId="3" xfId="0" applyFont="1" applyFill="1" applyBorder="1" applyAlignment="1">
      <alignment horizontal="center" vertical="top"/>
    </xf>
    <xf numFmtId="0" fontId="70" fillId="15" borderId="14" xfId="0" applyFont="1" applyFill="1" applyBorder="1" applyAlignment="1">
      <alignment horizontal="center" vertical="top"/>
    </xf>
    <xf numFmtId="0" fontId="54" fillId="0" borderId="4" xfId="0" applyFont="1" applyBorder="1" applyAlignment="1" applyProtection="1">
      <alignment horizontal="center"/>
      <protection locked="0"/>
    </xf>
    <xf numFmtId="0" fontId="21" fillId="9" borderId="31" xfId="1" applyFont="1" applyFill="1" applyBorder="1" applyAlignment="1">
      <alignment horizontal="center" vertical="center" wrapText="1"/>
    </xf>
    <xf numFmtId="0" fontId="21" fillId="9" borderId="27" xfId="1" applyFont="1" applyFill="1" applyBorder="1" applyAlignment="1">
      <alignment horizontal="center" vertical="center" wrapText="1"/>
    </xf>
    <xf numFmtId="0" fontId="21" fillId="9" borderId="25" xfId="1" applyFont="1" applyFill="1" applyBorder="1" applyAlignment="1">
      <alignment horizontal="center" vertical="center" wrapText="1"/>
    </xf>
    <xf numFmtId="0" fontId="40" fillId="26" borderId="0" xfId="0" applyFont="1" applyFill="1" applyAlignment="1" applyProtection="1">
      <alignment horizontal="center" vertical="center" wrapText="1"/>
      <protection hidden="1"/>
    </xf>
    <xf numFmtId="0" fontId="38" fillId="0" borderId="80" xfId="0" applyFont="1" applyBorder="1" applyAlignment="1" applyProtection="1">
      <alignment horizontal="center"/>
      <protection hidden="1"/>
    </xf>
    <xf numFmtId="0" fontId="38" fillId="0" borderId="81" xfId="0" applyFont="1" applyBorder="1" applyAlignment="1" applyProtection="1">
      <alignment horizontal="center"/>
      <protection hidden="1"/>
    </xf>
    <xf numFmtId="0" fontId="38" fillId="0" borderId="82" xfId="0" applyFont="1" applyBorder="1" applyAlignment="1" applyProtection="1">
      <alignment horizontal="center"/>
      <protection hidden="1"/>
    </xf>
    <xf numFmtId="0" fontId="31" fillId="10" borderId="31" xfId="0" applyFont="1" applyFill="1" applyBorder="1" applyAlignment="1">
      <alignment horizontal="left" vertical="center" wrapText="1"/>
    </xf>
    <xf numFmtId="0" fontId="31" fillId="10" borderId="27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1" fillId="9" borderId="33" xfId="0" applyFont="1" applyFill="1" applyBorder="1" applyAlignment="1">
      <alignment horizontal="left" vertical="center" wrapText="1"/>
    </xf>
    <xf numFmtId="0" fontId="31" fillId="9" borderId="27" xfId="0" applyFont="1" applyFill="1" applyBorder="1" applyAlignment="1">
      <alignment horizontal="left" vertical="center" wrapText="1"/>
    </xf>
    <xf numFmtId="0" fontId="31" fillId="0" borderId="12" xfId="0" applyFont="1" applyBorder="1" applyAlignment="1" applyProtection="1">
      <alignment horizontal="left" vertical="top" wrapText="1"/>
      <protection locked="0"/>
    </xf>
    <xf numFmtId="166" fontId="31" fillId="17" borderId="12" xfId="0" applyNumberFormat="1" applyFont="1" applyFill="1" applyBorder="1" applyAlignment="1" applyProtection="1">
      <alignment horizontal="center" vertical="center"/>
      <protection hidden="1"/>
    </xf>
    <xf numFmtId="166" fontId="31" fillId="17" borderId="9" xfId="0" applyNumberFormat="1" applyFont="1" applyFill="1" applyBorder="1" applyAlignment="1" applyProtection="1">
      <alignment horizontal="center" vertical="center"/>
      <protection hidden="1"/>
    </xf>
    <xf numFmtId="0" fontId="33" fillId="17" borderId="12" xfId="0" applyFont="1" applyFill="1" applyBorder="1" applyAlignment="1" applyProtection="1">
      <alignment horizontal="center" vertical="center"/>
      <protection hidden="1"/>
    </xf>
    <xf numFmtId="0" fontId="33" fillId="17" borderId="9" xfId="0" applyFont="1" applyFill="1" applyBorder="1" applyAlignment="1" applyProtection="1">
      <alignment horizontal="center" vertical="center"/>
      <protection hidden="1"/>
    </xf>
    <xf numFmtId="0" fontId="39" fillId="26" borderId="2" xfId="0" applyFont="1" applyFill="1" applyBorder="1" applyAlignment="1" applyProtection="1">
      <alignment horizontal="center" wrapText="1"/>
      <protection hidden="1"/>
    </xf>
    <xf numFmtId="0" fontId="39" fillId="26" borderId="99" xfId="0" applyFont="1" applyFill="1" applyBorder="1" applyAlignment="1" applyProtection="1">
      <alignment horizontal="center" wrapText="1"/>
      <protection hidden="1"/>
    </xf>
    <xf numFmtId="0" fontId="46" fillId="26" borderId="6" xfId="0" applyFont="1" applyFill="1" applyBorder="1" applyAlignment="1" applyProtection="1">
      <alignment horizontal="center" vertical="center" textRotation="90"/>
      <protection hidden="1"/>
    </xf>
    <xf numFmtId="0" fontId="46" fillId="26" borderId="14" xfId="0" applyFont="1" applyFill="1" applyBorder="1" applyAlignment="1" applyProtection="1">
      <alignment horizontal="center" vertical="center" textRotation="90"/>
      <protection hidden="1"/>
    </xf>
    <xf numFmtId="0" fontId="34" fillId="0" borderId="12" xfId="0" applyFont="1" applyBorder="1" applyAlignment="1" applyProtection="1">
      <alignment horizontal="left" vertical="top"/>
      <protection locked="0"/>
    </xf>
    <xf numFmtId="0" fontId="34" fillId="0" borderId="9" xfId="0" applyFont="1" applyBorder="1" applyAlignment="1" applyProtection="1">
      <alignment horizontal="left" vertical="top"/>
      <protection locked="0"/>
    </xf>
    <xf numFmtId="0" fontId="34" fillId="0" borderId="12" xfId="0" applyFont="1" applyBorder="1" applyAlignment="1" applyProtection="1">
      <alignment horizontal="left" vertical="top" wrapText="1"/>
      <protection locked="0"/>
    </xf>
    <xf numFmtId="0" fontId="34" fillId="0" borderId="8" xfId="0" applyFont="1" applyBorder="1" applyAlignment="1" applyProtection="1">
      <alignment horizontal="left" vertical="top"/>
      <protection locked="0"/>
    </xf>
    <xf numFmtId="0" fontId="33" fillId="17" borderId="8" xfId="0" applyFont="1" applyFill="1" applyBorder="1" applyAlignment="1" applyProtection="1">
      <alignment horizontal="center" vertical="center"/>
      <protection hidden="1"/>
    </xf>
    <xf numFmtId="0" fontId="39" fillId="26" borderId="97" xfId="0" applyFont="1" applyFill="1" applyBorder="1" applyAlignment="1" applyProtection="1">
      <alignment horizontal="left" vertical="center" wrapText="1"/>
      <protection hidden="1"/>
    </xf>
    <xf numFmtId="0" fontId="39" fillId="26" borderId="96" xfId="0" applyFont="1" applyFill="1" applyBorder="1" applyAlignment="1" applyProtection="1">
      <alignment horizontal="left" vertical="center" wrapText="1"/>
      <protection hidden="1"/>
    </xf>
    <xf numFmtId="0" fontId="31" fillId="15" borderId="12" xfId="0" applyFont="1" applyFill="1" applyBorder="1" applyAlignment="1" applyProtection="1">
      <alignment horizontal="left" vertical="top" wrapText="1"/>
      <protection locked="0"/>
    </xf>
    <xf numFmtId="0" fontId="31" fillId="15" borderId="8" xfId="0" applyFont="1" applyFill="1" applyBorder="1" applyAlignment="1" applyProtection="1">
      <alignment horizontal="left" vertical="top" wrapText="1"/>
      <protection locked="0"/>
    </xf>
    <xf numFmtId="0" fontId="31" fillId="0" borderId="12" xfId="0" applyFont="1" applyBorder="1" applyAlignment="1" applyProtection="1">
      <alignment horizontal="left" vertical="top"/>
      <protection locked="0"/>
    </xf>
    <xf numFmtId="0" fontId="31" fillId="15" borderId="9" xfId="0" applyFont="1" applyFill="1" applyBorder="1" applyAlignment="1" applyProtection="1">
      <alignment horizontal="left" vertical="top" wrapText="1"/>
      <protection locked="0"/>
    </xf>
    <xf numFmtId="165" fontId="31" fillId="17" borderId="12" xfId="0" applyNumberFormat="1" applyFont="1" applyFill="1" applyBorder="1" applyAlignment="1" applyProtection="1">
      <alignment horizontal="center" vertical="center"/>
      <protection hidden="1"/>
    </xf>
    <xf numFmtId="165" fontId="31" fillId="17" borderId="8" xfId="0" applyNumberFormat="1" applyFont="1" applyFill="1" applyBorder="1" applyAlignment="1" applyProtection="1">
      <alignment horizontal="center" vertical="center"/>
      <protection hidden="1"/>
    </xf>
    <xf numFmtId="165" fontId="31" fillId="17" borderId="9" xfId="0" applyNumberFormat="1" applyFont="1" applyFill="1" applyBorder="1" applyAlignment="1" applyProtection="1">
      <alignment horizontal="center" vertical="center"/>
      <protection hidden="1"/>
    </xf>
    <xf numFmtId="0" fontId="36" fillId="15" borderId="12" xfId="0" applyFont="1" applyFill="1" applyBorder="1" applyAlignment="1" applyProtection="1">
      <alignment horizontal="left" vertical="top" wrapText="1"/>
      <protection locked="0"/>
    </xf>
    <xf numFmtId="0" fontId="36" fillId="15" borderId="8" xfId="0" applyFont="1" applyFill="1" applyBorder="1" applyAlignment="1" applyProtection="1">
      <alignment horizontal="left" vertical="top" wrapText="1"/>
      <protection locked="0"/>
    </xf>
    <xf numFmtId="0" fontId="31" fillId="23" borderId="31" xfId="0" applyFont="1" applyFill="1" applyBorder="1" applyAlignment="1">
      <alignment horizontal="left" vertical="center" wrapText="1"/>
    </xf>
    <xf numFmtId="0" fontId="31" fillId="23" borderId="25" xfId="0" applyFont="1" applyFill="1" applyBorder="1" applyAlignment="1">
      <alignment horizontal="left" vertical="center" wrapText="1"/>
    </xf>
    <xf numFmtId="0" fontId="31" fillId="23" borderId="27" xfId="0" applyFont="1" applyFill="1" applyBorder="1" applyAlignment="1">
      <alignment horizontal="left" vertical="center" wrapText="1"/>
    </xf>
    <xf numFmtId="0" fontId="21" fillId="9" borderId="33" xfId="1" applyFont="1" applyFill="1" applyBorder="1" applyAlignment="1">
      <alignment horizontal="center" vertical="center" wrapText="1"/>
    </xf>
    <xf numFmtId="0" fontId="21" fillId="9" borderId="28" xfId="1" applyFont="1" applyFill="1" applyBorder="1" applyAlignment="1">
      <alignment horizontal="center" vertical="center" wrapText="1"/>
    </xf>
    <xf numFmtId="0" fontId="21" fillId="9" borderId="21" xfId="1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/>
    </xf>
    <xf numFmtId="0" fontId="23" fillId="14" borderId="38" xfId="0" applyFont="1" applyFill="1" applyBorder="1" applyAlignment="1">
      <alignment horizontal="center" vertical="center" wrapText="1"/>
    </xf>
    <xf numFmtId="0" fontId="23" fillId="14" borderId="5" xfId="0" applyFont="1" applyFill="1" applyBorder="1" applyAlignment="1">
      <alignment horizontal="center" vertical="center" wrapText="1"/>
    </xf>
    <xf numFmtId="0" fontId="23" fillId="14" borderId="39" xfId="0" applyFont="1" applyFill="1" applyBorder="1" applyAlignment="1">
      <alignment horizontal="center" vertical="center" wrapText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27" xfId="0" applyFont="1" applyFill="1" applyBorder="1" applyAlignment="1" applyProtection="1">
      <alignment horizontal="center" vertical="center" wrapText="1"/>
      <protection hidden="1"/>
    </xf>
    <xf numFmtId="0" fontId="23" fillId="14" borderId="25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23" fillId="14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1">
    <cellStyle name="Normal" xfId="0" builtinId="0"/>
    <cellStyle name="Normal 2" xfId="1" xr:uid="{00000000-0005-0000-0000-000001000000}"/>
    <cellStyle name="Normal 2 2" xfId="2" xr:uid="{00000000-0005-0000-0000-000002000000}"/>
    <cellStyle name="Normal 2 3" xfId="5" xr:uid="{00000000-0005-0000-0000-000003000000}"/>
    <cellStyle name="Normal 2 3 2" xfId="9" xr:uid="{00000000-0005-0000-0000-000004000000}"/>
    <cellStyle name="Normal 3" xfId="6" xr:uid="{00000000-0005-0000-0000-000005000000}"/>
    <cellStyle name="Normal 3 2" xfId="7" xr:uid="{00000000-0005-0000-0000-000006000000}"/>
    <cellStyle name="Normal 3 3" xfId="8" xr:uid="{00000000-0005-0000-0000-000007000000}"/>
    <cellStyle name="Normal 3 4" xfId="10" xr:uid="{00000000-0005-0000-0000-000008000000}"/>
    <cellStyle name="Normal_Business Case Cashflow format" xfId="3" xr:uid="{00000000-0005-0000-0000-000009000000}"/>
    <cellStyle name="Per cent" xfId="4" builtinId="5"/>
  </cellStyles>
  <dxfs count="120"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9" defaultPivotStyle="PivotStyleLight16"/>
  <colors>
    <mruColors>
      <color rgb="FFC0C0C0"/>
      <color rgb="FF333333"/>
      <color rgb="FF339933"/>
      <color rgb="FFFF33CC"/>
      <color rgb="FF800080"/>
      <color rgb="FFD99694"/>
      <color rgb="FFCC99FF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SCP'!$N$4:$N$8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SCP'!$O$4:$O$8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E-430A-A863-BEE383336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826688"/>
        <c:axId val="9783705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SCP'!$N$4:$N$8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SCP'!$P$4:$P$8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E-430A-A863-BEE383336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38592"/>
        <c:axId val="97840128"/>
      </c:lineChart>
      <c:catAx>
        <c:axId val="97826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837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837056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826688"/>
        <c:crosses val="autoZero"/>
        <c:crossBetween val="between"/>
        <c:majorUnit val="2"/>
      </c:valAx>
      <c:catAx>
        <c:axId val="9783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7840128"/>
        <c:crosses val="autoZero"/>
        <c:auto val="0"/>
        <c:lblAlgn val="ctr"/>
        <c:lblOffset val="100"/>
        <c:noMultiLvlLbl val="0"/>
      </c:catAx>
      <c:valAx>
        <c:axId val="978401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838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933-4022-A11F-6630C3EBCB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33-4022-A11F-6630C3EBCBC1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933-4022-A11F-6630C3EBCBC1}"/>
              </c:ext>
            </c:extLst>
          </c:dPt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3-4022-A11F-6630C3EB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75808"/>
        <c:axId val="10237772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SV'!$E$10:$G$10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33-4022-A11F-6630C3EB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79520"/>
        <c:axId val="102381056"/>
      </c:lineChart>
      <c:catAx>
        <c:axId val="102375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77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377728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75808"/>
        <c:crosses val="autoZero"/>
        <c:crossBetween val="between"/>
        <c:majorUnit val="2"/>
      </c:valAx>
      <c:catAx>
        <c:axId val="10237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381056"/>
        <c:crosses val="autoZero"/>
        <c:auto val="0"/>
        <c:lblAlgn val="ctr"/>
        <c:lblOffset val="100"/>
        <c:noMultiLvlLbl val="0"/>
      </c:catAx>
      <c:valAx>
        <c:axId val="1023810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3795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CDMC'!$J$4:$J$8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CDMC'!$K$4:$K$8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4-42F8-AC1C-D87BBE48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94112"/>
        <c:axId val="10250688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CDMC'!$J$4:$J$8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CDMC'!$L$4:$L$8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4-42F8-AC1C-D87BBE48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08416"/>
        <c:axId val="102509952"/>
      </c:lineChart>
      <c:catAx>
        <c:axId val="102394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506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506880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94112"/>
        <c:crosses val="autoZero"/>
        <c:crossBetween val="between"/>
        <c:majorUnit val="2"/>
      </c:valAx>
      <c:catAx>
        <c:axId val="10250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509952"/>
        <c:crosses val="autoZero"/>
        <c:auto val="0"/>
        <c:lblAlgn val="ctr"/>
        <c:lblOffset val="100"/>
        <c:noMultiLvlLbl val="0"/>
      </c:catAx>
      <c:valAx>
        <c:axId val="1025099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5084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484-442D-BE0A-FF66FA01517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84-442D-BE0A-FF66FA015179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484-442D-BE0A-FF66FA015179}"/>
              </c:ext>
            </c:extLst>
          </c:dPt>
          <c:cat>
            <c:strRef>
              <c:f>'Summary CDMC'!$E$3:$G$3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CDMC'!$E$9:$G$9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84-442D-BE0A-FF66FA015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56800"/>
        <c:axId val="10255872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CDMC'!$E$3:$F$3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CDMC'!$E$10:$G$10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84-442D-BE0A-FF66FA015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60512"/>
        <c:axId val="102562048"/>
      </c:lineChart>
      <c:catAx>
        <c:axId val="102556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558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558720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556800"/>
        <c:crosses val="autoZero"/>
        <c:crossBetween val="between"/>
        <c:majorUnit val="2"/>
      </c:valAx>
      <c:catAx>
        <c:axId val="102560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562048"/>
        <c:crosses val="autoZero"/>
        <c:auto val="0"/>
        <c:lblAlgn val="ctr"/>
        <c:lblOffset val="100"/>
        <c:noMultiLvlLbl val="0"/>
      </c:catAx>
      <c:valAx>
        <c:axId val="1025620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560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Arch'!$J$4:$J$8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Arch'!$K$4:$K$8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4-416F-9296-DDB0CFD4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40640"/>
        <c:axId val="10265510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Arch'!$J$4:$J$8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Arch'!$L$4:$L$8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4-416F-9296-DDB0CFD4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56640"/>
        <c:axId val="102658432"/>
      </c:lineChart>
      <c:catAx>
        <c:axId val="102640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65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655104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640640"/>
        <c:crosses val="autoZero"/>
        <c:crossBetween val="between"/>
        <c:majorUnit val="2"/>
      </c:valAx>
      <c:catAx>
        <c:axId val="10265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658432"/>
        <c:crosses val="autoZero"/>
        <c:auto val="0"/>
        <c:lblAlgn val="ctr"/>
        <c:lblOffset val="100"/>
        <c:noMultiLvlLbl val="0"/>
      </c:catAx>
      <c:valAx>
        <c:axId val="10265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6566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19A-4629-B4E5-2364FBC84B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9A-4629-B4E5-2364FBC84BC2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19A-4629-B4E5-2364FBC84BC2}"/>
              </c:ext>
            </c:extLst>
          </c:dPt>
          <c:cat>
            <c:strRef>
              <c:f>'Summary Arch'!$E$3:$G$3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Arch'!$E$9:$G$9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9A-4629-B4E5-2364FBC84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684544"/>
        <c:axId val="10268672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Arch'!$E$3:$F$3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Arch'!$E$10:$G$10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9A-4629-B4E5-2364FBC84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88256"/>
        <c:axId val="102689792"/>
      </c:lineChart>
      <c:catAx>
        <c:axId val="1026845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686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686720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684544"/>
        <c:crosses val="autoZero"/>
        <c:crossBetween val="between"/>
        <c:majorUnit val="2"/>
      </c:valAx>
      <c:catAx>
        <c:axId val="10268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689792"/>
        <c:crosses val="autoZero"/>
        <c:auto val="0"/>
        <c:lblAlgn val="ctr"/>
        <c:lblOffset val="100"/>
        <c:noMultiLvlLbl val="0"/>
      </c:catAx>
      <c:valAx>
        <c:axId val="1026897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6882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CSE'!$J$4:$J$8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CSE'!$K$4:$K$8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B-457B-8345-6C0964C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07200"/>
        <c:axId val="10270912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CSE'!$L$4:$L$8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B-457B-8345-6C0964C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10656"/>
        <c:axId val="102716544"/>
      </c:lineChart>
      <c:catAx>
        <c:axId val="102707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709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709120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707200"/>
        <c:crosses val="autoZero"/>
        <c:crossBetween val="between"/>
        <c:majorUnit val="2"/>
      </c:valAx>
      <c:catAx>
        <c:axId val="1027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716544"/>
        <c:crosses val="autoZero"/>
        <c:auto val="0"/>
        <c:lblAlgn val="ctr"/>
        <c:lblOffset val="100"/>
        <c:noMultiLvlLbl val="0"/>
      </c:catAx>
      <c:valAx>
        <c:axId val="1027165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7106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01D-41C7-B5FC-368A66458D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1D-41C7-B5FC-368A66458D49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01D-41C7-B5FC-368A66458D49}"/>
              </c:ext>
            </c:extLst>
          </c:dPt>
          <c:cat>
            <c:strRef>
              <c:f>'Summary CSE'!$E$3:$F$3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CSE'!$E$9:$F$9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1D-41C7-B5FC-368A66458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46752"/>
        <c:axId val="10275302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CSE'!$E$10:$G$10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1D-41C7-B5FC-368A66458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54560"/>
        <c:axId val="101126144"/>
      </c:lineChart>
      <c:catAx>
        <c:axId val="102746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753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753024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746752"/>
        <c:crosses val="autoZero"/>
        <c:crossBetween val="between"/>
        <c:majorUnit val="2"/>
      </c:valAx>
      <c:catAx>
        <c:axId val="10275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1126144"/>
        <c:crosses val="autoZero"/>
        <c:auto val="0"/>
        <c:lblAlgn val="ctr"/>
        <c:lblOffset val="100"/>
        <c:noMultiLvlLbl val="0"/>
      </c:catAx>
      <c:valAx>
        <c:axId val="1011261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754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BSE'!$J$4:$J$8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BSE'!$K$4:$K$8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6-4FDF-82DF-A2EFE2E30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031552"/>
        <c:axId val="10303347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BSE'!$L$4:$L$8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6-4FDF-82DF-A2EFE2E30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43456"/>
        <c:axId val="103044992"/>
      </c:lineChart>
      <c:catAx>
        <c:axId val="1030315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033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3033472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031552"/>
        <c:crosses val="autoZero"/>
        <c:crossBetween val="between"/>
        <c:majorUnit val="2"/>
      </c:valAx>
      <c:catAx>
        <c:axId val="1030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3044992"/>
        <c:crosses val="autoZero"/>
        <c:auto val="0"/>
        <c:lblAlgn val="ctr"/>
        <c:lblOffset val="100"/>
        <c:noMultiLvlLbl val="0"/>
      </c:catAx>
      <c:valAx>
        <c:axId val="1030449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3043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F8A-4541-A513-A0D82D848BA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8A-4541-A513-A0D82D848BA5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F8A-4541-A513-A0D82D848BA5}"/>
              </c:ext>
            </c:extLst>
          </c:dPt>
          <c:cat>
            <c:strRef>
              <c:f>'Summary BSE'!$E$3:$F$3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BSE'!$E$9:$F$9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8A-4541-A513-A0D82D848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075200"/>
        <c:axId val="10307737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BSE'!$E$10:$G$10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8A-4541-A513-A0D82D848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78912"/>
        <c:axId val="101974784"/>
      </c:lineChart>
      <c:catAx>
        <c:axId val="103075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077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307737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075200"/>
        <c:crosses val="autoZero"/>
        <c:crossBetween val="between"/>
        <c:majorUnit val="2"/>
      </c:valAx>
      <c:catAx>
        <c:axId val="10307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1974784"/>
        <c:crosses val="autoZero"/>
        <c:auto val="0"/>
        <c:lblAlgn val="ctr"/>
        <c:lblOffset val="100"/>
        <c:noMultiLvlLbl val="0"/>
      </c:catAx>
      <c:valAx>
        <c:axId val="1019747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3078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BSI'!$J$4:$J$8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BSI'!$K$4:$K$8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9-40F2-ADBE-C623F875E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28800"/>
        <c:axId val="10203072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BSI'!$J$4:$J$8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BSI'!$L$4:$L$8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9-40F2-ADBE-C623F875E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89280"/>
        <c:axId val="103090816"/>
      </c:lineChart>
      <c:catAx>
        <c:axId val="102028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030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030720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028800"/>
        <c:crosses val="autoZero"/>
        <c:crossBetween val="between"/>
        <c:majorUnit val="2"/>
      </c:valAx>
      <c:catAx>
        <c:axId val="10308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3090816"/>
        <c:crosses val="autoZero"/>
        <c:auto val="0"/>
        <c:lblAlgn val="ctr"/>
        <c:lblOffset val="100"/>
        <c:noMultiLvlLbl val="0"/>
      </c:catAx>
      <c:valAx>
        <c:axId val="1030908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3089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57F-4F9E-B1D4-E2F95A3EC5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57F-4F9E-B1D4-E2F95A3EC51E}"/>
              </c:ext>
            </c:extLst>
          </c:dPt>
          <c:dPt>
            <c:idx val="2"/>
            <c:invertIfNegative val="0"/>
            <c:bubble3D val="0"/>
            <c:spPr>
              <a:solidFill>
                <a:srgbClr val="9BBB5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57F-4F9E-B1D4-E2F95A3EC51E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57F-4F9E-B1D4-E2F95A3EC51E}"/>
              </c:ext>
            </c:extLst>
          </c:dPt>
          <c:dPt>
            <c:idx val="4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57F-4F9E-B1D4-E2F95A3EC51E}"/>
              </c:ext>
            </c:extLst>
          </c:dPt>
          <c:cat>
            <c:strRef>
              <c:f>'Summary SCP'!$G$3:$K$3</c:f>
              <c:strCache>
                <c:ptCount val="5"/>
                <c:pt idx="0">
                  <c:v>CA</c:v>
                </c:pt>
                <c:pt idx="1">
                  <c:v>PM</c:v>
                </c:pt>
                <c:pt idx="2">
                  <c:v>CDMC</c:v>
                </c:pt>
                <c:pt idx="3">
                  <c:v>SV</c:v>
                </c:pt>
                <c:pt idx="4">
                  <c:v>HB</c:v>
                </c:pt>
              </c:strCache>
            </c:strRef>
          </c:cat>
          <c:val>
            <c:numRef>
              <c:f>'Summary SCP'!$G$9:$K$9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7F-4F9E-B1D4-E2F95A3EC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672448"/>
        <c:axId val="10167436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SCP'!$G$3:$K$3</c:f>
              <c:strCache>
                <c:ptCount val="5"/>
                <c:pt idx="0">
                  <c:v>CA</c:v>
                </c:pt>
                <c:pt idx="1">
                  <c:v>PM</c:v>
                </c:pt>
                <c:pt idx="2">
                  <c:v>CDMC</c:v>
                </c:pt>
                <c:pt idx="3">
                  <c:v>SV</c:v>
                </c:pt>
                <c:pt idx="4">
                  <c:v>HB</c:v>
                </c:pt>
              </c:strCache>
            </c:strRef>
          </c:cat>
          <c:val>
            <c:numRef>
              <c:f>'Summary SCP'!$G$10:$K$10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7F-4F9E-B1D4-E2F95A3EC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80256"/>
        <c:axId val="101681792"/>
      </c:lineChart>
      <c:catAx>
        <c:axId val="101672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674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1674368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672448"/>
        <c:crosses val="autoZero"/>
        <c:crossBetween val="between"/>
        <c:majorUnit val="2"/>
      </c:valAx>
      <c:catAx>
        <c:axId val="10168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1681792"/>
        <c:crosses val="autoZero"/>
        <c:auto val="0"/>
        <c:lblAlgn val="ctr"/>
        <c:lblOffset val="100"/>
        <c:noMultiLvlLbl val="0"/>
      </c:catAx>
      <c:valAx>
        <c:axId val="1016817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16802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B85-466A-9A59-79F25D8574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B85-466A-9A59-79F25D857489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B85-466A-9A59-79F25D857489}"/>
              </c:ext>
            </c:extLst>
          </c:dPt>
          <c:cat>
            <c:strRef>
              <c:f>'Summary BSI'!$E$3:$F$3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BSI'!$E$9:$F$9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85-466A-9A59-79F25D85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33568"/>
        <c:axId val="10313548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BSI'!$E$3:$F$3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BSI'!$E$10:$G$10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85-466A-9A59-79F25D85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37280"/>
        <c:axId val="103138816"/>
      </c:lineChart>
      <c:catAx>
        <c:axId val="1031335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135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3135488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133568"/>
        <c:crosses val="autoZero"/>
        <c:crossBetween val="between"/>
        <c:majorUnit val="2"/>
      </c:valAx>
      <c:catAx>
        <c:axId val="10313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3138816"/>
        <c:crosses val="autoZero"/>
        <c:auto val="0"/>
        <c:lblAlgn val="ctr"/>
        <c:lblOffset val="100"/>
        <c:noMultiLvlLbl val="0"/>
      </c:catAx>
      <c:valAx>
        <c:axId val="1031388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3137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15203358795594"/>
          <c:y val="0.14163090128755365"/>
          <c:w val="0.80682116633066381"/>
          <c:h val="0.682403433476395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E44-454F-ABD8-2A3A1059841C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44-454F-ABD8-2A3A1059841C}"/>
              </c:ext>
            </c:extLst>
          </c:dPt>
          <c:dPt>
            <c:idx val="2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E44-454F-ABD8-2A3A105984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HB'!$E$3:$G$3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PM</c:v>
                </c:pt>
              </c:strCache>
            </c:strRef>
          </c:cat>
          <c:val>
            <c:numRef>
              <c:f>'Summary HB'!$E$9:$G$9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44-454F-ABD8-2A3A10598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23136"/>
        <c:axId val="11772505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HB'!$E$3:$G$3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PM</c:v>
                </c:pt>
              </c:strCache>
            </c:strRef>
          </c:cat>
          <c:val>
            <c:numRef>
              <c:f>'Summary HB'!$E$10:$G$10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44-454F-ABD8-2A3A10598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26592"/>
        <c:axId val="117732480"/>
      </c:lineChart>
      <c:catAx>
        <c:axId val="1177231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725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72505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723136"/>
        <c:crosses val="autoZero"/>
        <c:crossBetween val="between"/>
        <c:majorUnit val="2"/>
      </c:valAx>
      <c:catAx>
        <c:axId val="11772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732480"/>
        <c:crosses val="autoZero"/>
        <c:auto val="0"/>
        <c:lblAlgn val="ctr"/>
        <c:lblOffset val="100"/>
        <c:noMultiLvlLbl val="0"/>
      </c:catAx>
      <c:valAx>
        <c:axId val="1177324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726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47265785270814"/>
          <c:y val="0.10729613733905613"/>
          <c:w val="0.82291945705653768"/>
          <c:h val="0.5236051502145955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HB'!$K$4:$K$8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HB'!$L$4:$L$8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D-4B55-94BA-FFD325A65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757824"/>
        <c:axId val="11757977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HB'!$K$4:$K$8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HB'!$M$4:$M$8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D-4B55-94BA-FFD325A65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81312"/>
        <c:axId val="117582848"/>
      </c:lineChart>
      <c:catAx>
        <c:axId val="1177578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579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579776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757824"/>
        <c:crosses val="autoZero"/>
        <c:crossBetween val="between"/>
        <c:majorUnit val="2"/>
      </c:valAx>
      <c:catAx>
        <c:axId val="11758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582848"/>
        <c:crosses val="autoZero"/>
        <c:auto val="0"/>
        <c:lblAlgn val="ctr"/>
        <c:lblOffset val="100"/>
        <c:noMultiLvlLbl val="0"/>
      </c:catAx>
      <c:valAx>
        <c:axId val="117582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581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2500625344787"/>
          <c:y val="0.14693877551020473"/>
          <c:w val="0.82105544495423843"/>
          <c:h val="0.5387755102040847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SCP'!$N$4:$N$8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SCP'!$O$4:$O$8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3-409E-A852-5177F645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616640"/>
        <c:axId val="11761856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SCP'!$N$4:$N$8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SCP'!$P$4:$P$8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03-409E-A852-5177F645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20096"/>
        <c:axId val="117625984"/>
      </c:lineChart>
      <c:catAx>
        <c:axId val="11761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618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618560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616640"/>
        <c:crosses val="autoZero"/>
        <c:crossBetween val="between"/>
        <c:majorUnit val="2"/>
      </c:valAx>
      <c:catAx>
        <c:axId val="11762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625984"/>
        <c:crosses val="autoZero"/>
        <c:auto val="0"/>
        <c:lblAlgn val="ctr"/>
        <c:lblOffset val="100"/>
        <c:noMultiLvlLbl val="0"/>
      </c:catAx>
      <c:valAx>
        <c:axId val="1176259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620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2216372361739"/>
          <c:y val="0.13414687399514888"/>
          <c:w val="0.80534501234683264"/>
          <c:h val="0.6991897674898676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6D1-44FD-9CBA-873C4C48477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6D1-44FD-9CBA-873C4C484770}"/>
              </c:ext>
            </c:extLst>
          </c:dPt>
          <c:dPt>
            <c:idx val="2"/>
            <c:invertIfNegative val="0"/>
            <c:bubble3D val="0"/>
            <c:spPr>
              <a:solidFill>
                <a:srgbClr val="9BBB5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6D1-44FD-9CBA-873C4C484770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6D1-44FD-9CBA-873C4C484770}"/>
              </c:ext>
            </c:extLst>
          </c:dPt>
          <c:dPt>
            <c:idx val="4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6D1-44FD-9CBA-873C4C4847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SCP'!$G$3:$K$3</c:f>
              <c:strCache>
                <c:ptCount val="5"/>
                <c:pt idx="0">
                  <c:v>CA</c:v>
                </c:pt>
                <c:pt idx="1">
                  <c:v>PM</c:v>
                </c:pt>
                <c:pt idx="2">
                  <c:v>CDMC</c:v>
                </c:pt>
                <c:pt idx="3">
                  <c:v>SV</c:v>
                </c:pt>
                <c:pt idx="4">
                  <c:v>HB</c:v>
                </c:pt>
              </c:strCache>
            </c:strRef>
          </c:cat>
          <c:val>
            <c:numRef>
              <c:f>'Summary SCP'!$G$9:$K$9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D1-44FD-9CBA-873C4C484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78784"/>
        <c:axId val="11788070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SCP'!$G$3:$K$3</c:f>
              <c:strCache>
                <c:ptCount val="5"/>
                <c:pt idx="0">
                  <c:v>CA</c:v>
                </c:pt>
                <c:pt idx="1">
                  <c:v>PM</c:v>
                </c:pt>
                <c:pt idx="2">
                  <c:v>CDMC</c:v>
                </c:pt>
                <c:pt idx="3">
                  <c:v>SV</c:v>
                </c:pt>
                <c:pt idx="4">
                  <c:v>HB</c:v>
                </c:pt>
              </c:strCache>
            </c:strRef>
          </c:cat>
          <c:val>
            <c:numRef>
              <c:f>'Summary SCP'!$G$10:$K$10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D1-44FD-9CBA-873C4C484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82240"/>
        <c:axId val="117900416"/>
      </c:lineChart>
      <c:catAx>
        <c:axId val="117878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880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880704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878784"/>
        <c:crosses val="autoZero"/>
        <c:crossBetween val="between"/>
        <c:majorUnit val="2"/>
      </c:valAx>
      <c:catAx>
        <c:axId val="11788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900416"/>
        <c:crosses val="autoZero"/>
        <c:auto val="0"/>
        <c:lblAlgn val="ctr"/>
        <c:lblOffset val="100"/>
        <c:noMultiLvlLbl val="0"/>
      </c:catAx>
      <c:valAx>
        <c:axId val="1179004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882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1986062717814"/>
          <c:y val="0.10460251046025147"/>
          <c:w val="0.8222996515679446"/>
          <c:h val="0.535564853556485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PM'!$K$4:$K$8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PM'!$L$4:$L$8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7-4E1F-BC8B-CC84742A5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09376"/>
        <c:axId val="11793203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PM'!$K$4:$K$8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PM'!$M$4:$M$8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7-4E1F-BC8B-CC84742A5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33568"/>
        <c:axId val="117935104"/>
      </c:lineChart>
      <c:catAx>
        <c:axId val="117909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932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932032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909376"/>
        <c:crosses val="autoZero"/>
        <c:crossBetween val="between"/>
        <c:majorUnit val="2"/>
      </c:valAx>
      <c:catAx>
        <c:axId val="11793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935104"/>
        <c:crosses val="autoZero"/>
        <c:auto val="0"/>
        <c:lblAlgn val="ctr"/>
        <c:lblOffset val="100"/>
        <c:noMultiLvlLbl val="0"/>
      </c:catAx>
      <c:valAx>
        <c:axId val="1179351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93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89" r="0.75000000000000189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66292752831"/>
          <c:y val="0.17573221757322252"/>
          <c:w val="0.80460071165855618"/>
          <c:h val="0.6861924686192468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238-42FF-A6F0-12A8BB2AE741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38-42FF-A6F0-12A8BB2AE741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238-42FF-A6F0-12A8BB2AE7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('Summary PM'!$E$3:$F$3,'Summary PM'!$H$3)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HB</c:v>
                </c:pt>
              </c:strCache>
            </c:strRef>
          </c:cat>
          <c:val>
            <c:numRef>
              <c:f>('Summary PM'!$E$9:$F$9,'Summary PM'!$H$9)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38-42FF-A6F0-12A8BB2AE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61856"/>
        <c:axId val="11796377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('Summary PM'!$E$3:$F$3,'Summary PM'!$H$3)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HB</c:v>
                </c:pt>
              </c:strCache>
            </c:strRef>
          </c:cat>
          <c:val>
            <c:numRef>
              <c:f>('Summary PM'!$E$10:$F$10,'Summary PM'!$H$10)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38-42FF-A6F0-12A8BB2AE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90144"/>
        <c:axId val="117991680"/>
      </c:lineChart>
      <c:catAx>
        <c:axId val="117961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963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96377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961856"/>
        <c:crosses val="autoZero"/>
        <c:crossBetween val="between"/>
        <c:majorUnit val="2"/>
      </c:valAx>
      <c:catAx>
        <c:axId val="11799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991680"/>
        <c:crosses val="autoZero"/>
        <c:auto val="0"/>
        <c:lblAlgn val="ctr"/>
        <c:lblOffset val="100"/>
        <c:noMultiLvlLbl val="0"/>
      </c:catAx>
      <c:valAx>
        <c:axId val="1179916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990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89" r="0.75000000000000189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958414572532136"/>
          <c:y val="0.13223140495867769"/>
          <c:w val="0.71180796918392331"/>
          <c:h val="0.4958677685950431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CA'!$K$4:$K$8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CA'!$L$4:$L$8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641-B2B0-2267EB51E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021120"/>
        <c:axId val="11802329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CA'!$K$4:$K$8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CA'!$M$4:$M$8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3-4641-B2B0-2267EB51E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24832"/>
        <c:axId val="118047104"/>
      </c:lineChart>
      <c:catAx>
        <c:axId val="118021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023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8023296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021120"/>
        <c:crosses val="autoZero"/>
        <c:crossBetween val="between"/>
        <c:majorUnit val="2"/>
      </c:valAx>
      <c:catAx>
        <c:axId val="11802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8047104"/>
        <c:crosses val="autoZero"/>
        <c:auto val="0"/>
        <c:lblAlgn val="ctr"/>
        <c:lblOffset val="100"/>
        <c:noMultiLvlLbl val="0"/>
      </c:catAx>
      <c:valAx>
        <c:axId val="1180471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8024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2216372361739"/>
          <c:y val="0.13636363636363635"/>
          <c:w val="0.80534501234683264"/>
          <c:h val="0.694214876033058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CBE-402C-894F-DA468E21C4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BE-402C-894F-DA468E21C424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CBE-402C-894F-DA468E21C4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('Summary CA'!$E$3,'Summary CA'!$G$3:$H$3)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('Summary CA'!$E$9,'Summary CA'!$G$9:$H$9)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BE-402C-894F-DA468E21C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077696"/>
        <c:axId val="11808396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('Summary CA'!$E$3,'Summary CA'!$G$3:$H$3)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('Summary CA'!$E$10,'Summary CA'!$G$10:$H$10)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BE-402C-894F-DA468E21C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85504"/>
        <c:axId val="118087040"/>
      </c:lineChart>
      <c:catAx>
        <c:axId val="118077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083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8083968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077696"/>
        <c:crosses val="autoZero"/>
        <c:crossBetween val="between"/>
        <c:majorUnit val="2"/>
      </c:valAx>
      <c:catAx>
        <c:axId val="118085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8087040"/>
        <c:crosses val="autoZero"/>
        <c:auto val="0"/>
        <c:lblAlgn val="ctr"/>
        <c:lblOffset val="100"/>
        <c:noMultiLvlLbl val="0"/>
      </c:catAx>
      <c:valAx>
        <c:axId val="118087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8085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4090533697562"/>
          <c:y val="0.12695170533421918"/>
          <c:w val="0.81741571767290389"/>
          <c:h val="0.705640720879230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53C-43A3-B6DF-B4FB3D9BCA1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3C-43A3-B6DF-B4FB3D9BCA11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53C-43A3-B6DF-B4FB3D9BCA1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CSE'!$E$9:$F$9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3C-43A3-B6DF-B4FB3D9BC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208192"/>
        <c:axId val="11928409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CSE'!$E$10:$G$10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3C-43A3-B6DF-B4FB3D9BC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85632"/>
        <c:axId val="119287168"/>
      </c:lineChart>
      <c:catAx>
        <c:axId val="1192081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928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28409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9208192"/>
        <c:crosses val="autoZero"/>
        <c:crossBetween val="between"/>
        <c:majorUnit val="2"/>
      </c:valAx>
      <c:catAx>
        <c:axId val="11928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287168"/>
        <c:crosses val="autoZero"/>
        <c:auto val="0"/>
        <c:lblAlgn val="ctr"/>
        <c:lblOffset val="100"/>
        <c:noMultiLvlLbl val="0"/>
      </c:catAx>
      <c:valAx>
        <c:axId val="1192871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285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CA'!$K$4:$K$8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CA'!$L$4:$L$8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2-4301-AAAA-1D144CF38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707136"/>
        <c:axId val="10187724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CA'!$K$4:$K$8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CA'!$M$4:$M$8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62-4301-AAAA-1D144CF38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78784"/>
        <c:axId val="101888768"/>
      </c:lineChart>
      <c:catAx>
        <c:axId val="1017071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877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1877248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707136"/>
        <c:crosses val="autoZero"/>
        <c:crossBetween val="between"/>
        <c:majorUnit val="2"/>
      </c:valAx>
      <c:catAx>
        <c:axId val="10187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1888768"/>
        <c:crosses val="autoZero"/>
        <c:auto val="0"/>
        <c:lblAlgn val="ctr"/>
        <c:lblOffset val="100"/>
        <c:noMultiLvlLbl val="0"/>
      </c:catAx>
      <c:valAx>
        <c:axId val="1018887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1878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78267716535432"/>
          <c:y val="9.4627516818523216E-2"/>
          <c:w val="0.8441626130067077"/>
          <c:h val="0.7376970566094527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B93-4855-8233-C4548E5AE6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93-4855-8233-C4548E5AE61F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B93-4855-8233-C4548E5AE6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CDMC'!$E$3:$G$3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CDMC'!$E$9:$G$9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3-4855-8233-C4548E5AE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330304"/>
        <c:axId val="11933222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CDMC'!$E$3:$F$3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CDMC'!$E$10:$G$10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93-4855-8233-C4548E5AE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50400"/>
        <c:axId val="119351936"/>
      </c:lineChart>
      <c:catAx>
        <c:axId val="1193303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9332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332224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9330304"/>
        <c:crosses val="autoZero"/>
        <c:crossBetween val="between"/>
        <c:majorUnit val="2"/>
      </c:valAx>
      <c:catAx>
        <c:axId val="11935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351936"/>
        <c:crosses val="autoZero"/>
        <c:auto val="0"/>
        <c:lblAlgn val="ctr"/>
        <c:lblOffset val="100"/>
        <c:noMultiLvlLbl val="0"/>
      </c:catAx>
      <c:valAx>
        <c:axId val="119351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350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2500625344787"/>
          <c:y val="0.14693877551020473"/>
          <c:w val="0.82105544495423843"/>
          <c:h val="0.5387755102040847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BBB5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CDMC'!$J$4:$J$8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CDMC'!$K$4:$K$8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8-4B60-937F-C7A2F9F1E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373184"/>
        <c:axId val="11937536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CDMC'!$J$4:$J$8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CDMC'!$L$4:$L$8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8-4B60-937F-C7A2F9F1E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76896"/>
        <c:axId val="119386880"/>
      </c:lineChart>
      <c:catAx>
        <c:axId val="119373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375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375360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373184"/>
        <c:crosses val="autoZero"/>
        <c:crossBetween val="between"/>
        <c:majorUnit val="2"/>
      </c:valAx>
      <c:catAx>
        <c:axId val="11937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386880"/>
        <c:crosses val="autoZero"/>
        <c:auto val="0"/>
        <c:lblAlgn val="ctr"/>
        <c:lblOffset val="100"/>
        <c:noMultiLvlLbl val="0"/>
      </c:catAx>
      <c:valAx>
        <c:axId val="119386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376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85024251854"/>
          <c:y val="0.14634204435834441"/>
          <c:w val="0.82167972451329985"/>
          <c:h val="0.540652552768327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SV'!$J$4:$J$8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SV'!$K$4:$K$8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8-4930-9E4F-A4AFA626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84256"/>
        <c:axId val="11958617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SV'!$L$4:$L$8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8-4930-9E4F-A4AFA626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00256"/>
        <c:axId val="119601792"/>
      </c:lineChart>
      <c:catAx>
        <c:axId val="119584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58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586176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584256"/>
        <c:crosses val="autoZero"/>
        <c:crossBetween val="between"/>
        <c:majorUnit val="2"/>
      </c:valAx>
      <c:catAx>
        <c:axId val="11960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601792"/>
        <c:crosses val="autoZero"/>
        <c:auto val="0"/>
        <c:lblAlgn val="ctr"/>
        <c:lblOffset val="100"/>
        <c:noMultiLvlLbl val="0"/>
      </c:catAx>
      <c:valAx>
        <c:axId val="1196017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600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8441064638784"/>
          <c:y val="0.13654672026669284"/>
          <c:w val="0.80608365019011463"/>
          <c:h val="0.698797921364839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415-46EF-954B-A4B30EC7F8A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415-46EF-954B-A4B30EC7F8AA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15-46EF-954B-A4B30EC7F8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15-46EF-954B-A4B30EC7F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36032"/>
        <c:axId val="11943795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15-46EF-954B-A4B30EC7F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39744"/>
        <c:axId val="119441280"/>
      </c:lineChart>
      <c:catAx>
        <c:axId val="1194360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437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437952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436032"/>
        <c:crosses val="autoZero"/>
        <c:crossBetween val="between"/>
        <c:majorUnit val="2"/>
      </c:valAx>
      <c:catAx>
        <c:axId val="119439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441280"/>
        <c:crosses val="autoZero"/>
        <c:auto val="0"/>
        <c:lblAlgn val="ctr"/>
        <c:lblOffset val="100"/>
        <c:noMultiLvlLbl val="0"/>
      </c:catAx>
      <c:valAx>
        <c:axId val="119441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439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85024251854"/>
          <c:y val="0.14634204435834441"/>
          <c:w val="0.82167972451329985"/>
          <c:h val="0.540652552768327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Arch'!$J$4:$J$8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Arch'!$K$4:$K$8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4-43F6-8794-E7C03EE8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696000"/>
        <c:axId val="11970636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Arch'!$J$4:$J$8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Arch'!$L$4:$L$8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4-43F6-8794-E7C03EE8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07904"/>
        <c:axId val="119713792"/>
      </c:lineChart>
      <c:catAx>
        <c:axId val="119696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06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706368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696000"/>
        <c:crosses val="autoZero"/>
        <c:crossBetween val="between"/>
        <c:majorUnit val="2"/>
      </c:valAx>
      <c:catAx>
        <c:axId val="11970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713792"/>
        <c:crosses val="autoZero"/>
        <c:auto val="0"/>
        <c:lblAlgn val="ctr"/>
        <c:lblOffset val="100"/>
        <c:noMultiLvlLbl val="0"/>
      </c:catAx>
      <c:valAx>
        <c:axId val="1197137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707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8441064638784"/>
          <c:y val="0.13654672026669284"/>
          <c:w val="0.80608365019011463"/>
          <c:h val="0.698797921364839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65A-4F2A-B470-B39B9DF4DB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5A-4F2A-B470-B39B9DF4DBD1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65A-4F2A-B470-B39B9DF4D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5A-4F2A-B470-B39B9DF4D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613312"/>
        <c:axId val="11962368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5A-4F2A-B470-B39B9DF4D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25216"/>
        <c:axId val="119626752"/>
      </c:lineChart>
      <c:catAx>
        <c:axId val="119613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6236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623680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613312"/>
        <c:crosses val="autoZero"/>
        <c:crossBetween val="between"/>
        <c:majorUnit val="2"/>
      </c:valAx>
      <c:catAx>
        <c:axId val="11962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626752"/>
        <c:crosses val="autoZero"/>
        <c:auto val="0"/>
        <c:lblAlgn val="ctr"/>
        <c:lblOffset val="100"/>
        <c:noMultiLvlLbl val="0"/>
      </c:catAx>
      <c:valAx>
        <c:axId val="1196267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625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85024251854"/>
          <c:y val="0.14634204435834441"/>
          <c:w val="0.82167972451329985"/>
          <c:h val="0.540652552768327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D9969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CSE'!$K$4:$K$8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54-4BBA-B36F-98B81B82C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738368"/>
        <c:axId val="11974028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CSE'!$L$4:$L$8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4-4BBA-B36F-98B81B82C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41824"/>
        <c:axId val="119743616"/>
      </c:lineChart>
      <c:catAx>
        <c:axId val="1197383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40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740288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738368"/>
        <c:crosses val="autoZero"/>
        <c:crossBetween val="between"/>
        <c:majorUnit val="2"/>
      </c:valAx>
      <c:catAx>
        <c:axId val="119741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743616"/>
        <c:crosses val="autoZero"/>
        <c:auto val="0"/>
        <c:lblAlgn val="ctr"/>
        <c:lblOffset val="100"/>
        <c:noMultiLvlLbl val="0"/>
      </c:catAx>
      <c:valAx>
        <c:axId val="1197436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741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6296613779079247"/>
          <c:w val="0.83823649792695387"/>
          <c:h val="0.704292827129289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0E7-470D-A751-E4698D7871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E7-470D-A751-E4698D7871A3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0E7-470D-A751-E4698D7871A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BSE'!$E$3:$F$3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BSE'!$E$9:$F$9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E7-470D-A751-E4698D787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848960"/>
        <c:axId val="11985088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BSE'!$E$10:$G$10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E7-470D-A751-E4698D787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52416"/>
        <c:axId val="119862400"/>
      </c:lineChart>
      <c:catAx>
        <c:axId val="11984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9850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850880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9848960"/>
        <c:crosses val="autoZero"/>
        <c:crossBetween val="between"/>
        <c:majorUnit val="2"/>
      </c:valAx>
      <c:catAx>
        <c:axId val="11985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862400"/>
        <c:crosses val="autoZero"/>
        <c:auto val="0"/>
        <c:lblAlgn val="ctr"/>
        <c:lblOffset val="100"/>
        <c:noMultiLvlLbl val="0"/>
      </c:catAx>
      <c:valAx>
        <c:axId val="1198624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98524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7473949641142"/>
          <c:y val="0.15669658344053294"/>
          <c:w val="0.8928252605035929"/>
          <c:h val="0.5347008030149864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BSE'!$J$4:$J$8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BSE'!$K$4:$K$8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E-4AA6-8EDD-CAB7678C9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926784"/>
        <c:axId val="10194124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BSE'!$L$4:$L$8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E-4AA6-8EDD-CAB7678C9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942784"/>
        <c:axId val="101944320"/>
      </c:lineChart>
      <c:catAx>
        <c:axId val="101926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941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1941248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926784"/>
        <c:crosses val="autoZero"/>
        <c:crossBetween val="between"/>
        <c:majorUnit val="2"/>
      </c:valAx>
      <c:catAx>
        <c:axId val="10194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1944320"/>
        <c:crosses val="autoZero"/>
        <c:auto val="0"/>
        <c:lblAlgn val="ctr"/>
        <c:lblOffset val="100"/>
        <c:noMultiLvlLbl val="0"/>
      </c:catAx>
      <c:valAx>
        <c:axId val="1019443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1942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4090533697562"/>
          <c:y val="0.12695170533421918"/>
          <c:w val="0.81741571767290389"/>
          <c:h val="0.705640720879230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05C-4553-ABA6-3BFFE8E3DD3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5C-4553-ABA6-3BFFE8E3DD39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05C-4553-ABA6-3BFFE8E3DD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CSE'!$E$9:$F$9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5C-4553-ABA6-3BFFE8E3D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96768"/>
        <c:axId val="10289868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CSE'!$E$3:$F$3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CSE'!$E$10:$G$10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5C-4553-ABA6-3BFFE8E3D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20960"/>
        <c:axId val="102922496"/>
      </c:lineChart>
      <c:catAx>
        <c:axId val="1028967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28986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898688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2896768"/>
        <c:crosses val="autoZero"/>
        <c:crossBetween val="between"/>
        <c:majorUnit val="2"/>
      </c:valAx>
      <c:catAx>
        <c:axId val="10292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922496"/>
        <c:crosses val="autoZero"/>
        <c:auto val="0"/>
        <c:lblAlgn val="ctr"/>
        <c:lblOffset val="100"/>
        <c:noMultiLvlLbl val="0"/>
      </c:catAx>
      <c:valAx>
        <c:axId val="102922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20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65F-4894-A62C-2776EF4E2F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5F-4894-A62C-2776EF4E2F89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65F-4894-A62C-2776EF4E2F89}"/>
              </c:ext>
            </c:extLst>
          </c:dPt>
          <c:cat>
            <c:strRef>
              <c:f>('Summary CA'!$E$3,'Summary CA'!$G$3:$H$3)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('Summary CA'!$E$9,'Summary CA'!$G$9:$H$9)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5F-4894-A62C-2776EF4E2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376448"/>
        <c:axId val="9038681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('Summary CA'!$E$3,'Summary CA'!$G$3:$H$3)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('Summary CA'!$E$10,'Summary CA'!$G$10:$H$10)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5F-4894-A62C-2776EF4E2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88352"/>
        <c:axId val="90389888"/>
      </c:lineChart>
      <c:catAx>
        <c:axId val="90376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386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038681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376448"/>
        <c:crosses val="autoZero"/>
        <c:crossBetween val="between"/>
        <c:majorUnit val="2"/>
      </c:valAx>
      <c:catAx>
        <c:axId val="9038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0389888"/>
        <c:crosses val="autoZero"/>
        <c:auto val="0"/>
        <c:lblAlgn val="ctr"/>
        <c:lblOffset val="100"/>
        <c:noMultiLvlLbl val="0"/>
      </c:catAx>
      <c:valAx>
        <c:axId val="90389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0388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85024251854"/>
          <c:y val="0.14634204435834441"/>
          <c:w val="0.82167972451329985"/>
          <c:h val="0.540652552768327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BSI'!$J$4:$J$8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BSI'!$K$4:$K$8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5-4E9E-AC71-56314318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447680"/>
        <c:axId val="11744985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BSI'!$J$4:$J$8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BSI'!$L$4:$L$8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5-4E9E-AC71-56314318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51392"/>
        <c:axId val="119775616"/>
      </c:lineChart>
      <c:catAx>
        <c:axId val="11744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449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7449856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447680"/>
        <c:crosses val="autoZero"/>
        <c:crossBetween val="between"/>
        <c:majorUnit val="2"/>
      </c:valAx>
      <c:catAx>
        <c:axId val="117451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9775616"/>
        <c:crosses val="autoZero"/>
        <c:auto val="0"/>
        <c:lblAlgn val="ctr"/>
        <c:lblOffset val="100"/>
        <c:noMultiLvlLbl val="0"/>
      </c:catAx>
      <c:valAx>
        <c:axId val="1197756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7451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8441064638784"/>
          <c:y val="0.13654672026669284"/>
          <c:w val="0.80608365019011463"/>
          <c:h val="0.698797921364839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ED3-4CA7-85BF-94CB52F258F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D3-4CA7-85BF-94CB52F258F9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ED3-4CA7-85BF-94CB52F258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BSI'!$E$3:$F$3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BSI'!$E$9:$F$9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D3-4CA7-85BF-94CB52F2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075776"/>
        <c:axId val="12007769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</c:spPr>
          </c:marker>
          <c:cat>
            <c:strRef>
              <c:f>'Summary BSI'!$E$3:$F$3</c:f>
              <c:strCache>
                <c:ptCount val="2"/>
                <c:pt idx="0">
                  <c:v>SCP</c:v>
                </c:pt>
                <c:pt idx="1">
                  <c:v>PM</c:v>
                </c:pt>
              </c:strCache>
            </c:strRef>
          </c:cat>
          <c:val>
            <c:numRef>
              <c:f>'Summary BSI'!$E$10:$F$10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D3-4CA7-85BF-94CB52F2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75776"/>
        <c:axId val="120077696"/>
      </c:lineChart>
      <c:catAx>
        <c:axId val="120075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077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07769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075776"/>
        <c:crosses val="autoZero"/>
        <c:crossBetween val="between"/>
        <c:majorUnit val="2"/>
      </c:valAx>
      <c:spPr>
        <a:solidFill>
          <a:sysClr val="window" lastClr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85024251854"/>
          <c:y val="0.14634204435834441"/>
          <c:w val="0.82167972451329985"/>
          <c:h val="0.540652552768327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SV'!$J$4:$J$8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SV'!$K$4:$K$8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5-49B8-9066-F4933D6C7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004992"/>
        <c:axId val="12000691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SV'!$L$4:$L$8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5-49B8-9066-F4933D6C7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20992"/>
        <c:axId val="120022528"/>
      </c:lineChart>
      <c:catAx>
        <c:axId val="120004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006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006912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004992"/>
        <c:crosses val="autoZero"/>
        <c:crossBetween val="between"/>
        <c:majorUnit val="2"/>
      </c:valAx>
      <c:catAx>
        <c:axId val="120020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0022528"/>
        <c:crosses val="autoZero"/>
        <c:auto val="0"/>
        <c:lblAlgn val="ctr"/>
        <c:lblOffset val="100"/>
        <c:noMultiLvlLbl val="0"/>
      </c:catAx>
      <c:valAx>
        <c:axId val="1200225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002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8441064638784"/>
          <c:y val="0.13654672026669284"/>
          <c:w val="0.80608365019011463"/>
          <c:h val="0.698797921364839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2C4-49C4-B315-DAC15D03DF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C4-49C4-B315-DAC15D03DF8E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2C4-49C4-B315-DAC15D03DF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C4-49C4-B315-DAC15D03D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147328"/>
        <c:axId val="12015769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SV'!$E$3:$G$3</c:f>
              <c:strCache>
                <c:ptCount val="3"/>
                <c:pt idx="0">
                  <c:v>SCP</c:v>
                </c:pt>
                <c:pt idx="1">
                  <c:v>PM</c:v>
                </c:pt>
                <c:pt idx="2">
                  <c:v>HB</c:v>
                </c:pt>
              </c:strCache>
            </c:strRef>
          </c:cat>
          <c:val>
            <c:numRef>
              <c:f>'Summary SV'!$E$10:$G$10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C4-49C4-B315-DAC15D03D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9232"/>
        <c:axId val="120173312"/>
      </c:lineChart>
      <c:catAx>
        <c:axId val="1201473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157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15769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147328"/>
        <c:crosses val="autoZero"/>
        <c:crossBetween val="between"/>
        <c:majorUnit val="2"/>
      </c:valAx>
      <c:catAx>
        <c:axId val="12015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0173312"/>
        <c:crosses val="autoZero"/>
        <c:auto val="0"/>
        <c:lblAlgn val="ctr"/>
        <c:lblOffset val="100"/>
        <c:noMultiLvlLbl val="0"/>
      </c:catAx>
      <c:valAx>
        <c:axId val="120173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0159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85024251854"/>
          <c:y val="0.14634204435834441"/>
          <c:w val="0.82167972451329985"/>
          <c:h val="0.5406525527683276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CSE'!$J$4:$J$8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CSE'!$K$4:$K$8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F-40F7-BFDC-93AF443DB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202752"/>
        <c:axId val="12020467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CSE'!$J$4:$J$8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CSE'!$L$4:$L$8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F-40F7-BFDC-93AF443DB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214656"/>
        <c:axId val="120216192"/>
      </c:lineChart>
      <c:catAx>
        <c:axId val="120202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20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204672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202752"/>
        <c:crosses val="autoZero"/>
        <c:crossBetween val="between"/>
        <c:majorUnit val="2"/>
      </c:valAx>
      <c:catAx>
        <c:axId val="12021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0216192"/>
        <c:crosses val="autoZero"/>
        <c:auto val="0"/>
        <c:lblAlgn val="ctr"/>
        <c:lblOffset val="100"/>
        <c:noMultiLvlLbl val="0"/>
      </c:catAx>
      <c:valAx>
        <c:axId val="1202161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0214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PM'!$K$4:$K$8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PM'!$L$4:$L$8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8-4877-8102-849265C0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80896"/>
        <c:axId val="10208281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PM'!$K$4:$K$8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PM'!$M$4:$M$8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8-4877-8102-849265C0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92800"/>
        <c:axId val="102094336"/>
      </c:lineChart>
      <c:catAx>
        <c:axId val="102080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082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082816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080896"/>
        <c:crosses val="autoZero"/>
        <c:crossBetween val="between"/>
        <c:majorUnit val="2"/>
      </c:valAx>
      <c:catAx>
        <c:axId val="1020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094336"/>
        <c:crosses val="autoZero"/>
        <c:auto val="0"/>
        <c:lblAlgn val="ctr"/>
        <c:lblOffset val="100"/>
        <c:noMultiLvlLbl val="0"/>
      </c:catAx>
      <c:valAx>
        <c:axId val="1020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0928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89D-496E-AFA2-E2F6389052D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9D-496E-AFA2-E2F6389052D8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89D-496E-AFA2-E2F6389052D8}"/>
              </c:ext>
            </c:extLst>
          </c:dPt>
          <c:cat>
            <c:strRef>
              <c:f>('Summary PM'!$E$3:$F$3,'Summary PM'!$H$3)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HB</c:v>
                </c:pt>
              </c:strCache>
            </c:strRef>
          </c:cat>
          <c:val>
            <c:numRef>
              <c:f>('Summary PM'!$E$9:$F$9,'Summary PM'!$H$9)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9D-496E-AFA2-E2F638905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57664"/>
        <c:axId val="7026803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('Summary PM'!$E$3:$F$3,'Summary PM'!$H$3)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HB</c:v>
                </c:pt>
              </c:strCache>
            </c:strRef>
          </c:cat>
          <c:val>
            <c:numRef>
              <c:f>('Summary PM'!$E$10:$F$10,'Summary PM'!$H$10)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9D-496E-AFA2-E2F638905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69568"/>
        <c:axId val="70283648"/>
      </c:lineChart>
      <c:catAx>
        <c:axId val="702576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268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268032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257664"/>
        <c:crosses val="autoZero"/>
        <c:crossBetween val="between"/>
        <c:majorUnit val="2"/>
      </c:valAx>
      <c:catAx>
        <c:axId val="70269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0283648"/>
        <c:crosses val="autoZero"/>
        <c:auto val="0"/>
        <c:lblAlgn val="ctr"/>
        <c:lblOffset val="100"/>
        <c:noMultiLvlLbl val="0"/>
      </c:catAx>
      <c:valAx>
        <c:axId val="702836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70269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HB'!$K$4:$K$8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HB'!$L$4:$L$8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3-4A24-AAD2-6817B17E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45504"/>
        <c:axId val="10224742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HB'!$K$4:$K$8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HB'!$M$4:$M$8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3-4A24-AAD2-6817B17E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253312"/>
        <c:axId val="102254848"/>
      </c:lineChart>
      <c:catAx>
        <c:axId val="1022455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247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247424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245504"/>
        <c:crosses val="autoZero"/>
        <c:crossBetween val="between"/>
        <c:majorUnit val="2"/>
      </c:valAx>
      <c:catAx>
        <c:axId val="10225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254848"/>
        <c:crosses val="autoZero"/>
        <c:auto val="0"/>
        <c:lblAlgn val="ctr"/>
        <c:lblOffset val="100"/>
        <c:noMultiLvlLbl val="0"/>
      </c:catAx>
      <c:valAx>
        <c:axId val="102254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2533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8840847370243"/>
          <c:y val="0.11209471819321019"/>
          <c:w val="0.83823649792695387"/>
          <c:h val="0.7551644173016266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CD4-4C2B-82E5-DD97B8B505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CD4-4C2B-82E5-DD97B8B505AF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CD4-4C2B-82E5-DD97B8B505AF}"/>
              </c:ext>
            </c:extLst>
          </c:dPt>
          <c:cat>
            <c:strRef>
              <c:f>'Summary HB'!$E$3:$G$3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PM</c:v>
                </c:pt>
              </c:strCache>
            </c:strRef>
          </c:cat>
          <c:val>
            <c:numRef>
              <c:f>'Summary HB'!$E$9:$G$9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4-4C2B-82E5-DD97B8B50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92864"/>
        <c:axId val="10229913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HB'!$E$3:$G$3</c:f>
              <c:strCache>
                <c:ptCount val="3"/>
                <c:pt idx="0">
                  <c:v>SCP</c:v>
                </c:pt>
                <c:pt idx="1">
                  <c:v>CA</c:v>
                </c:pt>
                <c:pt idx="2">
                  <c:v>PM</c:v>
                </c:pt>
              </c:strCache>
            </c:strRef>
          </c:cat>
          <c:val>
            <c:numRef>
              <c:f>'Summary HB'!$E$10:$G$10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D4-4C2B-82E5-DD97B8B50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00672"/>
        <c:axId val="102109952"/>
      </c:lineChart>
      <c:catAx>
        <c:axId val="1022928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29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299136"/>
        <c:scaling>
          <c:orientation val="minMax"/>
          <c:max val="1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292864"/>
        <c:crosses val="autoZero"/>
        <c:crossBetween val="between"/>
        <c:majorUnit val="2"/>
      </c:valAx>
      <c:catAx>
        <c:axId val="10230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109952"/>
        <c:crosses val="autoZero"/>
        <c:auto val="0"/>
        <c:lblAlgn val="ctr"/>
        <c:lblOffset val="100"/>
        <c:noMultiLvlLbl val="0"/>
      </c:catAx>
      <c:valAx>
        <c:axId val="1021099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300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2924807752133E-2"/>
          <c:y val="7.6696386132196523E-2"/>
          <c:w val="0.88197517307283269"/>
          <c:h val="0.7404151122762038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SV'!$J$4:$J$8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SV'!$K$4:$K$8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1-4D61-B79D-CEA946767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27808"/>
        <c:axId val="10232972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'Summary SV'!$J$4:$J$8</c:f>
              <c:strCache>
                <c:ptCount val="5"/>
                <c:pt idx="0">
                  <c:v>Framework &amp; role</c:v>
                </c:pt>
                <c:pt idx="1">
                  <c:v>Service</c:v>
                </c:pt>
                <c:pt idx="2">
                  <c:v>Timeliness</c:v>
                </c:pt>
                <c:pt idx="3">
                  <c:v>Collaboration</c:v>
                </c:pt>
                <c:pt idx="4">
                  <c:v>Safety</c:v>
                </c:pt>
              </c:strCache>
            </c:strRef>
          </c:cat>
          <c:val>
            <c:numRef>
              <c:f>'Summary SV'!$L$4:$L$8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1-4D61-B79D-CEA946767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47904"/>
        <c:axId val="102349440"/>
      </c:lineChart>
      <c:catAx>
        <c:axId val="102327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29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2329728"/>
        <c:scaling>
          <c:orientation val="minMax"/>
          <c:max val="1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27808"/>
        <c:crosses val="autoZero"/>
        <c:crossBetween val="between"/>
        <c:majorUnit val="2"/>
      </c:valAx>
      <c:catAx>
        <c:axId val="102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2349440"/>
        <c:crosses val="autoZero"/>
        <c:auto val="0"/>
        <c:lblAlgn val="ctr"/>
        <c:lblOffset val="100"/>
        <c:noMultiLvlLbl val="0"/>
      </c:catAx>
      <c:valAx>
        <c:axId val="1023494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3479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paperSize="9" orientation="landscape" horizontalDpi="-3" verticalDpi="0"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Relationship Id="rId9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1.xml"/><Relationship Id="rId7" Type="http://schemas.openxmlformats.org/officeDocument/2006/relationships/chart" Target="../charts/chart34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image" Target="../media/image2.jpeg"/><Relationship Id="rId9" Type="http://schemas.openxmlformats.org/officeDocument/2006/relationships/chart" Target="../charts/chart36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3" Type="http://schemas.openxmlformats.org/officeDocument/2006/relationships/chart" Target="../charts/chart39.xml"/><Relationship Id="rId7" Type="http://schemas.openxmlformats.org/officeDocument/2006/relationships/chart" Target="../charts/chart42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image" Target="../media/image2.jpeg"/><Relationship Id="rId9" Type="http://schemas.openxmlformats.org/officeDocument/2006/relationships/chart" Target="../charts/chart4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8</xdr:col>
      <xdr:colOff>0</xdr:colOff>
      <xdr:row>42</xdr:row>
      <xdr:rowOff>19050</xdr:rowOff>
    </xdr:to>
    <xdr:sp macro="" textlink="">
      <xdr:nvSpPr>
        <xdr:cNvPr id="9" name="Rectangle 8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16278225" y="13525500"/>
          <a:ext cx="0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082800" name="Chart 1">
          <a:extLst>
            <a:ext uri="{FF2B5EF4-FFF2-40B4-BE49-F238E27FC236}">
              <a16:creationId xmlns:a16="http://schemas.microsoft.com/office/drawing/2014/main" id="{00000000-0008-0000-0E00-00007070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082801" name="Chart 2">
          <a:extLst>
            <a:ext uri="{FF2B5EF4-FFF2-40B4-BE49-F238E27FC236}">
              <a16:creationId xmlns:a16="http://schemas.microsoft.com/office/drawing/2014/main" id="{00000000-0008-0000-0E00-00007170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088944" name="Chart 1">
          <a:extLst>
            <a:ext uri="{FF2B5EF4-FFF2-40B4-BE49-F238E27FC236}">
              <a16:creationId xmlns:a16="http://schemas.microsoft.com/office/drawing/2014/main" id="{00000000-0008-0000-0F00-00007088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088945" name="Chart 2">
          <a:extLst>
            <a:ext uri="{FF2B5EF4-FFF2-40B4-BE49-F238E27FC236}">
              <a16:creationId xmlns:a16="http://schemas.microsoft.com/office/drawing/2014/main" id="{00000000-0008-0000-0F00-00007188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495437" name="Chart 1">
          <a:extLst>
            <a:ext uri="{FF2B5EF4-FFF2-40B4-BE49-F238E27FC236}">
              <a16:creationId xmlns:a16="http://schemas.microsoft.com/office/drawing/2014/main" id="{00000000-0008-0000-1000-00004DBC3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495438" name="Chart 2">
          <a:extLst>
            <a:ext uri="{FF2B5EF4-FFF2-40B4-BE49-F238E27FC236}">
              <a16:creationId xmlns:a16="http://schemas.microsoft.com/office/drawing/2014/main" id="{00000000-0008-0000-1000-00004EBC3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594757" name="Chart 1">
          <a:extLst>
            <a:ext uri="{FF2B5EF4-FFF2-40B4-BE49-F238E27FC236}">
              <a16:creationId xmlns:a16="http://schemas.microsoft.com/office/drawing/2014/main" id="{00000000-0008-0000-1100-000045403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594758" name="Chart 2">
          <a:extLst>
            <a:ext uri="{FF2B5EF4-FFF2-40B4-BE49-F238E27FC236}">
              <a16:creationId xmlns:a16="http://schemas.microsoft.com/office/drawing/2014/main" id="{00000000-0008-0000-1100-000046403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622403" name="Chart 1">
          <a:extLst>
            <a:ext uri="{FF2B5EF4-FFF2-40B4-BE49-F238E27FC236}">
              <a16:creationId xmlns:a16="http://schemas.microsoft.com/office/drawing/2014/main" id="{00000000-0008-0000-1200-000043AC3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622404" name="Chart 2">
          <a:extLst>
            <a:ext uri="{FF2B5EF4-FFF2-40B4-BE49-F238E27FC236}">
              <a16:creationId xmlns:a16="http://schemas.microsoft.com/office/drawing/2014/main" id="{00000000-0008-0000-1200-000044AC3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654145" name="Chart 1">
          <a:extLst>
            <a:ext uri="{FF2B5EF4-FFF2-40B4-BE49-F238E27FC236}">
              <a16:creationId xmlns:a16="http://schemas.microsoft.com/office/drawing/2014/main" id="{00000000-0008-0000-1300-000041283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654146" name="Chart 2">
          <a:extLst>
            <a:ext uri="{FF2B5EF4-FFF2-40B4-BE49-F238E27FC236}">
              <a16:creationId xmlns:a16="http://schemas.microsoft.com/office/drawing/2014/main" id="{00000000-0008-0000-1300-000042283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769866" name="Chart 1">
          <a:extLst>
            <a:ext uri="{FF2B5EF4-FFF2-40B4-BE49-F238E27FC236}">
              <a16:creationId xmlns:a16="http://schemas.microsoft.com/office/drawing/2014/main" id="{00000000-0008-0000-1400-00004AEC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769867" name="Chart 2">
          <a:extLst>
            <a:ext uri="{FF2B5EF4-FFF2-40B4-BE49-F238E27FC236}">
              <a16:creationId xmlns:a16="http://schemas.microsoft.com/office/drawing/2014/main" id="{00000000-0008-0000-1400-00004BEC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49</xdr:row>
      <xdr:rowOff>0</xdr:rowOff>
    </xdr:from>
    <xdr:to>
      <xdr:col>6</xdr:col>
      <xdr:colOff>485775</xdr:colOff>
      <xdr:row>51</xdr:row>
      <xdr:rowOff>1895475</xdr:rowOff>
    </xdr:to>
    <xdr:graphicFrame macro="">
      <xdr:nvGraphicFramePr>
        <xdr:cNvPr id="20092408" name="Chart 1">
          <a:extLst>
            <a:ext uri="{FF2B5EF4-FFF2-40B4-BE49-F238E27FC236}">
              <a16:creationId xmlns:a16="http://schemas.microsoft.com/office/drawing/2014/main" id="{00000000-0008-0000-1500-0000F8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2</xdr:col>
      <xdr:colOff>476250</xdr:colOff>
      <xdr:row>51</xdr:row>
      <xdr:rowOff>1895475</xdr:rowOff>
    </xdr:to>
    <xdr:graphicFrame macro="">
      <xdr:nvGraphicFramePr>
        <xdr:cNvPr id="20092409" name="Chart 2">
          <a:extLst>
            <a:ext uri="{FF2B5EF4-FFF2-40B4-BE49-F238E27FC236}">
              <a16:creationId xmlns:a16="http://schemas.microsoft.com/office/drawing/2014/main" id="{00000000-0008-0000-1500-0000F9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</xdr:row>
      <xdr:rowOff>9525</xdr:rowOff>
    </xdr:from>
    <xdr:to>
      <xdr:col>3</xdr:col>
      <xdr:colOff>0</xdr:colOff>
      <xdr:row>18</xdr:row>
      <xdr:rowOff>0</xdr:rowOff>
    </xdr:to>
    <xdr:graphicFrame macro="">
      <xdr:nvGraphicFramePr>
        <xdr:cNvPr id="20092410" name="Chart 3">
          <a:extLst>
            <a:ext uri="{FF2B5EF4-FFF2-40B4-BE49-F238E27FC236}">
              <a16:creationId xmlns:a16="http://schemas.microsoft.com/office/drawing/2014/main" id="{00000000-0008-0000-1500-0000FA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76200</xdr:colOff>
      <xdr:row>3</xdr:row>
      <xdr:rowOff>0</xdr:rowOff>
    </xdr:from>
    <xdr:to>
      <xdr:col>6</xdr:col>
      <xdr:colOff>485775</xdr:colOff>
      <xdr:row>18</xdr:row>
      <xdr:rowOff>0</xdr:rowOff>
    </xdr:to>
    <xdr:graphicFrame macro="">
      <xdr:nvGraphicFramePr>
        <xdr:cNvPr id="20092411" name="Chart 4">
          <a:extLst>
            <a:ext uri="{FF2B5EF4-FFF2-40B4-BE49-F238E27FC236}">
              <a16:creationId xmlns:a16="http://schemas.microsoft.com/office/drawing/2014/main" id="{00000000-0008-0000-1500-0000FB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19</xdr:row>
      <xdr:rowOff>0</xdr:rowOff>
    </xdr:from>
    <xdr:to>
      <xdr:col>2</xdr:col>
      <xdr:colOff>476250</xdr:colOff>
      <xdr:row>33</xdr:row>
      <xdr:rowOff>9525</xdr:rowOff>
    </xdr:to>
    <xdr:graphicFrame macro="">
      <xdr:nvGraphicFramePr>
        <xdr:cNvPr id="20092412" name="Chart 5">
          <a:extLst>
            <a:ext uri="{FF2B5EF4-FFF2-40B4-BE49-F238E27FC236}">
              <a16:creationId xmlns:a16="http://schemas.microsoft.com/office/drawing/2014/main" id="{00000000-0008-0000-1500-0000FC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66675</xdr:colOff>
      <xdr:row>18</xdr:row>
      <xdr:rowOff>76200</xdr:rowOff>
    </xdr:from>
    <xdr:to>
      <xdr:col>6</xdr:col>
      <xdr:colOff>476250</xdr:colOff>
      <xdr:row>33</xdr:row>
      <xdr:rowOff>0</xdr:rowOff>
    </xdr:to>
    <xdr:graphicFrame macro="">
      <xdr:nvGraphicFramePr>
        <xdr:cNvPr id="20092413" name="Chart 6">
          <a:extLst>
            <a:ext uri="{FF2B5EF4-FFF2-40B4-BE49-F238E27FC236}">
              <a16:creationId xmlns:a16="http://schemas.microsoft.com/office/drawing/2014/main" id="{00000000-0008-0000-1500-0000FD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2</xdr:col>
      <xdr:colOff>476250</xdr:colOff>
      <xdr:row>48</xdr:row>
      <xdr:rowOff>38100</xdr:rowOff>
    </xdr:to>
    <xdr:graphicFrame macro="">
      <xdr:nvGraphicFramePr>
        <xdr:cNvPr id="20092414" name="Chart 7">
          <a:extLst>
            <a:ext uri="{FF2B5EF4-FFF2-40B4-BE49-F238E27FC236}">
              <a16:creationId xmlns:a16="http://schemas.microsoft.com/office/drawing/2014/main" id="{00000000-0008-0000-1500-0000FE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</xdr:colOff>
      <xdr:row>34</xdr:row>
      <xdr:rowOff>9525</xdr:rowOff>
    </xdr:from>
    <xdr:to>
      <xdr:col>7</xdr:col>
      <xdr:colOff>0</xdr:colOff>
      <xdr:row>48</xdr:row>
      <xdr:rowOff>47625</xdr:rowOff>
    </xdr:to>
    <xdr:graphicFrame macro="">
      <xdr:nvGraphicFramePr>
        <xdr:cNvPr id="20092415" name="Chart 8">
          <a:extLst>
            <a:ext uri="{FF2B5EF4-FFF2-40B4-BE49-F238E27FC236}">
              <a16:creationId xmlns:a16="http://schemas.microsoft.com/office/drawing/2014/main" id="{00000000-0008-0000-1500-0000FF95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352425</xdr:colOff>
      <xdr:row>0</xdr:row>
      <xdr:rowOff>38100</xdr:rowOff>
    </xdr:from>
    <xdr:to>
      <xdr:col>6</xdr:col>
      <xdr:colOff>409575</xdr:colOff>
      <xdr:row>2</xdr:row>
      <xdr:rowOff>19050</xdr:rowOff>
    </xdr:to>
    <xdr:pic>
      <xdr:nvPicPr>
        <xdr:cNvPr id="20092416" name="Picture 9">
          <a:extLst>
            <a:ext uri="{FF2B5EF4-FFF2-40B4-BE49-F238E27FC236}">
              <a16:creationId xmlns:a16="http://schemas.microsoft.com/office/drawing/2014/main" id="{00000000-0008-0000-1500-00000096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8100"/>
          <a:ext cx="20574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50</xdr:row>
      <xdr:rowOff>9525</xdr:rowOff>
    </xdr:from>
    <xdr:to>
      <xdr:col>8</xdr:col>
      <xdr:colOff>9525</xdr:colOff>
      <xdr:row>55</xdr:row>
      <xdr:rowOff>0</xdr:rowOff>
    </xdr:to>
    <xdr:graphicFrame macro="">
      <xdr:nvGraphicFramePr>
        <xdr:cNvPr id="20101530" name="Chart 12">
          <a:extLst>
            <a:ext uri="{FF2B5EF4-FFF2-40B4-BE49-F238E27FC236}">
              <a16:creationId xmlns:a16="http://schemas.microsoft.com/office/drawing/2014/main" id="{00000000-0008-0000-1600-00009A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4</xdr:row>
      <xdr:rowOff>0</xdr:rowOff>
    </xdr:from>
    <xdr:to>
      <xdr:col>7</xdr:col>
      <xdr:colOff>485775</xdr:colOff>
      <xdr:row>17</xdr:row>
      <xdr:rowOff>0</xdr:rowOff>
    </xdr:to>
    <xdr:graphicFrame macro="">
      <xdr:nvGraphicFramePr>
        <xdr:cNvPr id="20101531" name="Chart 6">
          <a:extLst>
            <a:ext uri="{FF2B5EF4-FFF2-40B4-BE49-F238E27FC236}">
              <a16:creationId xmlns:a16="http://schemas.microsoft.com/office/drawing/2014/main" id="{00000000-0008-0000-1600-00009B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3</xdr:row>
      <xdr:rowOff>9525</xdr:rowOff>
    </xdr:from>
    <xdr:to>
      <xdr:col>3</xdr:col>
      <xdr:colOff>476250</xdr:colOff>
      <xdr:row>17</xdr:row>
      <xdr:rowOff>0</xdr:rowOff>
    </xdr:to>
    <xdr:graphicFrame macro="">
      <xdr:nvGraphicFramePr>
        <xdr:cNvPr id="20101532" name="Chart 1">
          <a:extLst>
            <a:ext uri="{FF2B5EF4-FFF2-40B4-BE49-F238E27FC236}">
              <a16:creationId xmlns:a16="http://schemas.microsoft.com/office/drawing/2014/main" id="{00000000-0008-0000-1600-00009C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352425</xdr:colOff>
      <xdr:row>0</xdr:row>
      <xdr:rowOff>38100</xdr:rowOff>
    </xdr:from>
    <xdr:to>
      <xdr:col>7</xdr:col>
      <xdr:colOff>409575</xdr:colOff>
      <xdr:row>2</xdr:row>
      <xdr:rowOff>19050</xdr:rowOff>
    </xdr:to>
    <xdr:pic>
      <xdr:nvPicPr>
        <xdr:cNvPr id="20101533" name="Picture 2">
          <a:extLst>
            <a:ext uri="{FF2B5EF4-FFF2-40B4-BE49-F238E27FC236}">
              <a16:creationId xmlns:a16="http://schemas.microsoft.com/office/drawing/2014/main" id="{00000000-0008-0000-1600-00009DB9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38100"/>
          <a:ext cx="20574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4</xdr:col>
      <xdr:colOff>0</xdr:colOff>
      <xdr:row>33</xdr:row>
      <xdr:rowOff>9525</xdr:rowOff>
    </xdr:to>
    <xdr:graphicFrame macro="">
      <xdr:nvGraphicFramePr>
        <xdr:cNvPr id="20101534" name="Chart 4">
          <a:extLst>
            <a:ext uri="{FF2B5EF4-FFF2-40B4-BE49-F238E27FC236}">
              <a16:creationId xmlns:a16="http://schemas.microsoft.com/office/drawing/2014/main" id="{00000000-0008-0000-1600-00009E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8</xdr:col>
      <xdr:colOff>0</xdr:colOff>
      <xdr:row>33</xdr:row>
      <xdr:rowOff>19050</xdr:rowOff>
    </xdr:to>
    <xdr:graphicFrame macro="">
      <xdr:nvGraphicFramePr>
        <xdr:cNvPr id="20101535" name="Chart 5">
          <a:extLst>
            <a:ext uri="{FF2B5EF4-FFF2-40B4-BE49-F238E27FC236}">
              <a16:creationId xmlns:a16="http://schemas.microsoft.com/office/drawing/2014/main" id="{00000000-0008-0000-1600-00009F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4</xdr:col>
      <xdr:colOff>0</xdr:colOff>
      <xdr:row>48</xdr:row>
      <xdr:rowOff>133350</xdr:rowOff>
    </xdr:to>
    <xdr:graphicFrame macro="">
      <xdr:nvGraphicFramePr>
        <xdr:cNvPr id="20101536" name="Chart 4">
          <a:extLst>
            <a:ext uri="{FF2B5EF4-FFF2-40B4-BE49-F238E27FC236}">
              <a16:creationId xmlns:a16="http://schemas.microsoft.com/office/drawing/2014/main" id="{00000000-0008-0000-1600-0000A0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8</xdr:col>
      <xdr:colOff>0</xdr:colOff>
      <xdr:row>48</xdr:row>
      <xdr:rowOff>152400</xdr:rowOff>
    </xdr:to>
    <xdr:graphicFrame macro="">
      <xdr:nvGraphicFramePr>
        <xdr:cNvPr id="20101537" name="Chart 5">
          <a:extLst>
            <a:ext uri="{FF2B5EF4-FFF2-40B4-BE49-F238E27FC236}">
              <a16:creationId xmlns:a16="http://schemas.microsoft.com/office/drawing/2014/main" id="{00000000-0008-0000-1600-0000A1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4</xdr:col>
      <xdr:colOff>0</xdr:colOff>
      <xdr:row>54</xdr:row>
      <xdr:rowOff>161925</xdr:rowOff>
    </xdr:to>
    <xdr:graphicFrame macro="">
      <xdr:nvGraphicFramePr>
        <xdr:cNvPr id="20101538" name="Chart 4">
          <a:extLst>
            <a:ext uri="{FF2B5EF4-FFF2-40B4-BE49-F238E27FC236}">
              <a16:creationId xmlns:a16="http://schemas.microsoft.com/office/drawing/2014/main" id="{00000000-0008-0000-1600-0000A2B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47625</xdr:rowOff>
    </xdr:from>
    <xdr:to>
      <xdr:col>7</xdr:col>
      <xdr:colOff>476250</xdr:colOff>
      <xdr:row>17</xdr:row>
      <xdr:rowOff>19050</xdr:rowOff>
    </xdr:to>
    <xdr:graphicFrame macro="">
      <xdr:nvGraphicFramePr>
        <xdr:cNvPr id="20725048" name="Chart 11">
          <a:extLst>
            <a:ext uri="{FF2B5EF4-FFF2-40B4-BE49-F238E27FC236}">
              <a16:creationId xmlns:a16="http://schemas.microsoft.com/office/drawing/2014/main" id="{00000000-0008-0000-1700-000038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</xdr:row>
      <xdr:rowOff>0</xdr:rowOff>
    </xdr:from>
    <xdr:to>
      <xdr:col>4</xdr:col>
      <xdr:colOff>38100</xdr:colOff>
      <xdr:row>16</xdr:row>
      <xdr:rowOff>161925</xdr:rowOff>
    </xdr:to>
    <xdr:graphicFrame macro="">
      <xdr:nvGraphicFramePr>
        <xdr:cNvPr id="20725049" name="Chart 10">
          <a:extLst>
            <a:ext uri="{FF2B5EF4-FFF2-40B4-BE49-F238E27FC236}">
              <a16:creationId xmlns:a16="http://schemas.microsoft.com/office/drawing/2014/main" id="{00000000-0008-0000-1700-000039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57150</xdr:colOff>
      <xdr:row>50</xdr:row>
      <xdr:rowOff>9525</xdr:rowOff>
    </xdr:from>
    <xdr:to>
      <xdr:col>8</xdr:col>
      <xdr:colOff>9525</xdr:colOff>
      <xdr:row>55</xdr:row>
      <xdr:rowOff>0</xdr:rowOff>
    </xdr:to>
    <xdr:graphicFrame macro="">
      <xdr:nvGraphicFramePr>
        <xdr:cNvPr id="20725050" name="Chart 1">
          <a:extLst>
            <a:ext uri="{FF2B5EF4-FFF2-40B4-BE49-F238E27FC236}">
              <a16:creationId xmlns:a16="http://schemas.microsoft.com/office/drawing/2014/main" id="{00000000-0008-0000-1700-00003A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352425</xdr:colOff>
      <xdr:row>0</xdr:row>
      <xdr:rowOff>38100</xdr:rowOff>
    </xdr:from>
    <xdr:to>
      <xdr:col>7</xdr:col>
      <xdr:colOff>409575</xdr:colOff>
      <xdr:row>2</xdr:row>
      <xdr:rowOff>19050</xdr:rowOff>
    </xdr:to>
    <xdr:pic>
      <xdr:nvPicPr>
        <xdr:cNvPr id="20725051" name="Picture 2">
          <a:extLst>
            <a:ext uri="{FF2B5EF4-FFF2-40B4-BE49-F238E27FC236}">
              <a16:creationId xmlns:a16="http://schemas.microsoft.com/office/drawing/2014/main" id="{00000000-0008-0000-1700-00003B3D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38100"/>
          <a:ext cx="20574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4</xdr:col>
      <xdr:colOff>0</xdr:colOff>
      <xdr:row>32</xdr:row>
      <xdr:rowOff>47625</xdr:rowOff>
    </xdr:to>
    <xdr:graphicFrame macro="">
      <xdr:nvGraphicFramePr>
        <xdr:cNvPr id="20725052" name="Chart 4">
          <a:extLst>
            <a:ext uri="{FF2B5EF4-FFF2-40B4-BE49-F238E27FC236}">
              <a16:creationId xmlns:a16="http://schemas.microsoft.com/office/drawing/2014/main" id="{00000000-0008-0000-1700-00003C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20725053" name="Chart 5">
          <a:extLst>
            <a:ext uri="{FF2B5EF4-FFF2-40B4-BE49-F238E27FC236}">
              <a16:creationId xmlns:a16="http://schemas.microsoft.com/office/drawing/2014/main" id="{00000000-0008-0000-1700-00003D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4</xdr:col>
      <xdr:colOff>0</xdr:colOff>
      <xdr:row>48</xdr:row>
      <xdr:rowOff>133350</xdr:rowOff>
    </xdr:to>
    <xdr:graphicFrame macro="">
      <xdr:nvGraphicFramePr>
        <xdr:cNvPr id="20725054" name="Chart 4">
          <a:extLst>
            <a:ext uri="{FF2B5EF4-FFF2-40B4-BE49-F238E27FC236}">
              <a16:creationId xmlns:a16="http://schemas.microsoft.com/office/drawing/2014/main" id="{00000000-0008-0000-1700-00003E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8</xdr:col>
      <xdr:colOff>0</xdr:colOff>
      <xdr:row>48</xdr:row>
      <xdr:rowOff>152400</xdr:rowOff>
    </xdr:to>
    <xdr:graphicFrame macro="">
      <xdr:nvGraphicFramePr>
        <xdr:cNvPr id="20725055" name="Chart 5">
          <a:extLst>
            <a:ext uri="{FF2B5EF4-FFF2-40B4-BE49-F238E27FC236}">
              <a16:creationId xmlns:a16="http://schemas.microsoft.com/office/drawing/2014/main" id="{00000000-0008-0000-1700-00003F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4</xdr:col>
      <xdr:colOff>0</xdr:colOff>
      <xdr:row>54</xdr:row>
      <xdr:rowOff>161925</xdr:rowOff>
    </xdr:to>
    <xdr:graphicFrame macro="">
      <xdr:nvGraphicFramePr>
        <xdr:cNvPr id="20725056" name="Chart 4">
          <a:extLst>
            <a:ext uri="{FF2B5EF4-FFF2-40B4-BE49-F238E27FC236}">
              <a16:creationId xmlns:a16="http://schemas.microsoft.com/office/drawing/2014/main" id="{00000000-0008-0000-1700-0000403D3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162720</xdr:colOff>
      <xdr:row>34</xdr:row>
      <xdr:rowOff>2388</xdr:rowOff>
    </xdr:from>
    <xdr:to>
      <xdr:col>8</xdr:col>
      <xdr:colOff>69588</xdr:colOff>
      <xdr:row>55</xdr:row>
      <xdr:rowOff>119062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/>
      </xdr:nvSpPr>
      <xdr:spPr>
        <a:xfrm>
          <a:off x="162720" y="5264951"/>
          <a:ext cx="5395649" cy="516492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752475</xdr:colOff>
      <xdr:row>23</xdr:row>
      <xdr:rowOff>38100</xdr:rowOff>
    </xdr:from>
    <xdr:to>
      <xdr:col>8</xdr:col>
      <xdr:colOff>752475</xdr:colOff>
      <xdr:row>25</xdr:row>
      <xdr:rowOff>9525</xdr:rowOff>
    </xdr:to>
    <xdr:sp macro="" textlink="">
      <xdr:nvSpPr>
        <xdr:cNvPr id="2" name="Rectangle 83">
          <a:extLst>
            <a:ext uri="{FF2B5EF4-FFF2-40B4-BE49-F238E27FC236}">
              <a16:creationId xmlns:a16="http://schemas.microsoft.com/office/drawing/2014/main" id="{E9FB5218-A7D6-48BC-8C70-A27A7A94DE3C}"/>
            </a:ext>
          </a:extLst>
        </xdr:cNvPr>
        <xdr:cNvSpPr>
          <a:spLocks noChangeArrowheads="1"/>
        </xdr:cNvSpPr>
      </xdr:nvSpPr>
      <xdr:spPr bwMode="auto">
        <a:xfrm>
          <a:off x="7172325" y="6105525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8</xdr:col>
      <xdr:colOff>0</xdr:colOff>
      <xdr:row>42</xdr:row>
      <xdr:rowOff>19050</xdr:rowOff>
    </xdr:to>
    <xdr:sp macro="" textlink="">
      <xdr:nvSpPr>
        <xdr:cNvPr id="2" name="Rectangle 83">
          <a:extLst>
            <a:ext uri="{FF2B5EF4-FFF2-40B4-BE49-F238E27FC236}">
              <a16:creationId xmlns:a16="http://schemas.microsoft.com/office/drawing/2014/main" id="{C9AC1F05-F371-4C95-A6A4-71C4229F558F}"/>
            </a:ext>
          </a:extLst>
        </xdr:cNvPr>
        <xdr:cNvSpPr>
          <a:spLocks noChangeArrowheads="1"/>
        </xdr:cNvSpPr>
      </xdr:nvSpPr>
      <xdr:spPr bwMode="auto">
        <a:xfrm>
          <a:off x="6419850" y="10887075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752475</xdr:colOff>
      <xdr:row>23</xdr:row>
      <xdr:rowOff>38100</xdr:rowOff>
    </xdr:from>
    <xdr:to>
      <xdr:col>8</xdr:col>
      <xdr:colOff>752475</xdr:colOff>
      <xdr:row>25</xdr:row>
      <xdr:rowOff>9525</xdr:rowOff>
    </xdr:to>
    <xdr:sp macro="" textlink="">
      <xdr:nvSpPr>
        <xdr:cNvPr id="3" name="Rectangle 83">
          <a:extLst>
            <a:ext uri="{FF2B5EF4-FFF2-40B4-BE49-F238E27FC236}">
              <a16:creationId xmlns:a16="http://schemas.microsoft.com/office/drawing/2014/main" id="{49E89B5C-7472-49DF-B67F-8F342F95365B}"/>
            </a:ext>
          </a:extLst>
        </xdr:cNvPr>
        <xdr:cNvSpPr>
          <a:spLocks noChangeArrowheads="1"/>
        </xdr:cNvSpPr>
      </xdr:nvSpPr>
      <xdr:spPr bwMode="auto">
        <a:xfrm>
          <a:off x="7172325" y="6372225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8</xdr:col>
      <xdr:colOff>0</xdr:colOff>
      <xdr:row>42</xdr:row>
      <xdr:rowOff>19050</xdr:rowOff>
    </xdr:to>
    <xdr:sp macro="" textlink="">
      <xdr:nvSpPr>
        <xdr:cNvPr id="2" name="Rectangle 83">
          <a:extLst>
            <a:ext uri="{FF2B5EF4-FFF2-40B4-BE49-F238E27FC236}">
              <a16:creationId xmlns:a16="http://schemas.microsoft.com/office/drawing/2014/main" id="{A839CCB4-22EF-41AB-A033-E100CCC102D4}"/>
            </a:ext>
          </a:extLst>
        </xdr:cNvPr>
        <xdr:cNvSpPr>
          <a:spLocks noChangeArrowheads="1"/>
        </xdr:cNvSpPr>
      </xdr:nvSpPr>
      <xdr:spPr bwMode="auto">
        <a:xfrm>
          <a:off x="6419850" y="10887075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752475</xdr:colOff>
      <xdr:row>23</xdr:row>
      <xdr:rowOff>38100</xdr:rowOff>
    </xdr:from>
    <xdr:to>
      <xdr:col>8</xdr:col>
      <xdr:colOff>752475</xdr:colOff>
      <xdr:row>25</xdr:row>
      <xdr:rowOff>9525</xdr:rowOff>
    </xdr:to>
    <xdr:sp macro="" textlink="">
      <xdr:nvSpPr>
        <xdr:cNvPr id="3" name="Rectangle 83">
          <a:extLst>
            <a:ext uri="{FF2B5EF4-FFF2-40B4-BE49-F238E27FC236}">
              <a16:creationId xmlns:a16="http://schemas.microsoft.com/office/drawing/2014/main" id="{FCC133D2-4BD1-4315-84E9-8107A4EDEAE7}"/>
            </a:ext>
          </a:extLst>
        </xdr:cNvPr>
        <xdr:cNvSpPr>
          <a:spLocks noChangeArrowheads="1"/>
        </xdr:cNvSpPr>
      </xdr:nvSpPr>
      <xdr:spPr bwMode="auto">
        <a:xfrm>
          <a:off x="7172325" y="6372225"/>
          <a:ext cx="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28</xdr:row>
      <xdr:rowOff>0</xdr:rowOff>
    </xdr:from>
    <xdr:to>
      <xdr:col>9</xdr:col>
      <xdr:colOff>0</xdr:colOff>
      <xdr:row>29</xdr:row>
      <xdr:rowOff>19050</xdr:rowOff>
    </xdr:to>
    <xdr:sp macro="" textlink="">
      <xdr:nvSpPr>
        <xdr:cNvPr id="8" name="Rectangle 2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11468100" y="11306175"/>
          <a:ext cx="0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7</xdr:row>
      <xdr:rowOff>28575</xdr:rowOff>
    </xdr:to>
    <xdr:sp macro="" textlink="">
      <xdr:nvSpPr>
        <xdr:cNvPr id="6" name="Rectangle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5867400" y="1114425"/>
          <a:ext cx="0" cy="190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0</xdr:colOff>
      <xdr:row>29</xdr:row>
      <xdr:rowOff>19050</xdr:rowOff>
    </xdr:to>
    <xdr:sp macro="" textlink="">
      <xdr:nvSpPr>
        <xdr:cNvPr id="9" name="Rectangle 2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5867400" y="10182225"/>
          <a:ext cx="0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8</xdr:col>
      <xdr:colOff>0</xdr:colOff>
      <xdr:row>7</xdr:row>
      <xdr:rowOff>28575</xdr:rowOff>
    </xdr:to>
    <xdr:sp macro="" textlink="">
      <xdr:nvSpPr>
        <xdr:cNvPr id="4" name="Rectangle 2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14801850" y="2047875"/>
          <a:ext cx="0" cy="190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0</xdr:colOff>
      <xdr:row>7</xdr:row>
      <xdr:rowOff>28575</xdr:rowOff>
    </xdr:to>
    <xdr:sp macro="" textlink="">
      <xdr:nvSpPr>
        <xdr:cNvPr id="3" name="Rectangle 26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6962775" y="1428750"/>
          <a:ext cx="0" cy="190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7</xdr:row>
      <xdr:rowOff>28575</xdr:rowOff>
    </xdr:to>
    <xdr:sp macro="" textlink="">
      <xdr:nvSpPr>
        <xdr:cNvPr id="5" name="Rectangle 2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6048375" y="1057275"/>
          <a:ext cx="0" cy="190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7</xdr:row>
      <xdr:rowOff>28575</xdr:rowOff>
    </xdr:to>
    <xdr:sp macro="" textlink="">
      <xdr:nvSpPr>
        <xdr:cNvPr id="6" name="Rectangle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6048375" y="1057275"/>
          <a:ext cx="0" cy="190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10</xdr:row>
      <xdr:rowOff>152400</xdr:rowOff>
    </xdr:from>
    <xdr:to>
      <xdr:col>5</xdr:col>
      <xdr:colOff>180975</xdr:colOff>
      <xdr:row>30</xdr:row>
      <xdr:rowOff>114300</xdr:rowOff>
    </xdr:to>
    <xdr:graphicFrame macro="">
      <xdr:nvGraphicFramePr>
        <xdr:cNvPr id="20073584" name="Chart 1">
          <a:extLst>
            <a:ext uri="{FF2B5EF4-FFF2-40B4-BE49-F238E27FC236}">
              <a16:creationId xmlns:a16="http://schemas.microsoft.com/office/drawing/2014/main" id="{00000000-0008-0000-0B00-0000704C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295275</xdr:colOff>
      <xdr:row>11</xdr:row>
      <xdr:rowOff>19050</xdr:rowOff>
    </xdr:from>
    <xdr:to>
      <xdr:col>10</xdr:col>
      <xdr:colOff>514350</xdr:colOff>
      <xdr:row>30</xdr:row>
      <xdr:rowOff>142875</xdr:rowOff>
    </xdr:to>
    <xdr:graphicFrame macro="">
      <xdr:nvGraphicFramePr>
        <xdr:cNvPr id="20073585" name="Chart 2">
          <a:extLst>
            <a:ext uri="{FF2B5EF4-FFF2-40B4-BE49-F238E27FC236}">
              <a16:creationId xmlns:a16="http://schemas.microsoft.com/office/drawing/2014/main" id="{00000000-0008-0000-0B00-0000714C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076656" name="Chart 1">
          <a:extLst>
            <a:ext uri="{FF2B5EF4-FFF2-40B4-BE49-F238E27FC236}">
              <a16:creationId xmlns:a16="http://schemas.microsoft.com/office/drawing/2014/main" id="{00000000-0008-0000-0C00-00007058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076657" name="Chart 2">
          <a:extLst>
            <a:ext uri="{FF2B5EF4-FFF2-40B4-BE49-F238E27FC236}">
              <a16:creationId xmlns:a16="http://schemas.microsoft.com/office/drawing/2014/main" id="{00000000-0008-0000-0C00-00007158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152400</xdr:rowOff>
    </xdr:from>
    <xdr:to>
      <xdr:col>5</xdr:col>
      <xdr:colOff>123825</xdr:colOff>
      <xdr:row>30</xdr:row>
      <xdr:rowOff>114300</xdr:rowOff>
    </xdr:to>
    <xdr:graphicFrame macro="">
      <xdr:nvGraphicFramePr>
        <xdr:cNvPr id="20079728" name="Chart 1">
          <a:extLst>
            <a:ext uri="{FF2B5EF4-FFF2-40B4-BE49-F238E27FC236}">
              <a16:creationId xmlns:a16="http://schemas.microsoft.com/office/drawing/2014/main" id="{00000000-0008-0000-0D00-00007064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11</xdr:row>
      <xdr:rowOff>19050</xdr:rowOff>
    </xdr:from>
    <xdr:to>
      <xdr:col>10</xdr:col>
      <xdr:colOff>457200</xdr:colOff>
      <xdr:row>30</xdr:row>
      <xdr:rowOff>142875</xdr:rowOff>
    </xdr:to>
    <xdr:graphicFrame macro="">
      <xdr:nvGraphicFramePr>
        <xdr:cNvPr id="20079729" name="Chart 2">
          <a:extLst>
            <a:ext uri="{FF2B5EF4-FFF2-40B4-BE49-F238E27FC236}">
              <a16:creationId xmlns:a16="http://schemas.microsoft.com/office/drawing/2014/main" id="{00000000-0008-0000-0D00-00007164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nstruction%20Procurement\DfLBfW3\3.02%20PostAw\3.02.07%20Frmwk%20Mngmnt\KPIs\KPI%20Packs\PM\DfL3%20KPI%20PM%20Team%20form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azia%20work\STRATEGY\Welsh%20Health%20Estates\Measurement%20system\Actual%20results\YYF\YYF%20KPIs%20January%202008%20SCP%20respon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nstruction%20Procurement\DfLBfW3\3.02%20PostAw\3.02.07%20Frmwk%20Mngmnt\KPIs\KPI%20Packs\PM\DfL3%20KPI%20Project%20form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addata\CAPITAL%20DEVELOPMENT%20NEW\Capital%20Policy\Consultant%20Framework\KPI\DfL3%20KPI%20Project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6-monthly Project data"/>
      <sheetName val="LHB-Trust"/>
      <sheetName val="SCP"/>
      <sheetName val="CA"/>
      <sheetName val="Arch"/>
      <sheetName val="CSE"/>
      <sheetName val="BSE"/>
      <sheetName val="BSI"/>
      <sheetName val="CDMc"/>
      <sheetName val="Supervisor"/>
      <sheetName val="Time predict"/>
      <sheetName val="6 monthly perf"/>
      <sheetName val="End of Project data"/>
      <sheetName val="End of Project perf"/>
      <sheetName val="End of project summary"/>
      <sheetName val="Summary SCP"/>
      <sheetName val="Summary CA"/>
      <sheetName val="Summary PM"/>
      <sheetName val="Summary HB"/>
      <sheetName val="Summary SV"/>
      <sheetName val="Summary CDMC"/>
      <sheetName val="Summary Arch"/>
      <sheetName val="Summary CSE"/>
      <sheetName val="Summary BSE"/>
      <sheetName val="Summary BSI"/>
      <sheetName val="Dashboard"/>
      <sheetName val="Dashboard (2)"/>
      <sheetName val="Dashboard (3)"/>
    </sheetNames>
    <sheetDataSet>
      <sheetData sheetId="0">
        <row r="3">
          <cell r="F3" t="str">
            <v>Balfour Beatty</v>
          </cell>
          <cell r="G3" t="str">
            <v>BAM</v>
          </cell>
          <cell r="H3" t="str">
            <v>Interserve</v>
          </cell>
        </row>
        <row r="4">
          <cell r="B4" t="str">
            <v>Abertawe Bro Morgannwg</v>
          </cell>
        </row>
        <row r="5">
          <cell r="B5" t="str">
            <v>Aneurin Bevan</v>
          </cell>
          <cell r="F5" t="str">
            <v>G&amp;T</v>
          </cell>
          <cell r="G5" t="str">
            <v>Gleeds</v>
          </cell>
          <cell r="H5" t="str">
            <v>Mace</v>
          </cell>
        </row>
        <row r="6">
          <cell r="B6" t="str">
            <v>Betsi Cadwaladr</v>
          </cell>
        </row>
        <row r="7">
          <cell r="B7" t="str">
            <v>Cardiff &amp; Vale</v>
          </cell>
          <cell r="F7" t="str">
            <v>G&amp;T</v>
          </cell>
          <cell r="G7" t="str">
            <v>Gleeds</v>
          </cell>
          <cell r="H7" t="str">
            <v>Sweett</v>
          </cell>
        </row>
        <row r="8">
          <cell r="B8" t="str">
            <v>Cwm Taf</v>
          </cell>
        </row>
        <row r="9">
          <cell r="B9" t="str">
            <v>Hywel Dda</v>
          </cell>
        </row>
        <row r="10">
          <cell r="B10" t="str">
            <v>Powys</v>
          </cell>
        </row>
        <row r="11">
          <cell r="B11" t="str">
            <v>PH Wales</v>
          </cell>
        </row>
        <row r="12">
          <cell r="B12" t="str">
            <v>Velindre</v>
          </cell>
        </row>
        <row r="13">
          <cell r="B13" t="str">
            <v>WAS</v>
          </cell>
        </row>
        <row r="15">
          <cell r="A15" t="str">
            <v>Mental Health</v>
          </cell>
        </row>
        <row r="16">
          <cell r="A16" t="str">
            <v>LGH</v>
          </cell>
        </row>
        <row r="17">
          <cell r="A17" t="str">
            <v>SCCC</v>
          </cell>
          <cell r="B17" t="str">
            <v>SOC</v>
          </cell>
        </row>
        <row r="18">
          <cell r="A18" t="str">
            <v>CH</v>
          </cell>
          <cell r="B18" t="str">
            <v>OBC</v>
          </cell>
        </row>
        <row r="19">
          <cell r="A19" t="str">
            <v>Specialist Unit</v>
          </cell>
          <cell r="B19" t="str">
            <v>FBC</v>
          </cell>
        </row>
        <row r="20">
          <cell r="A20" t="str">
            <v>Other</v>
          </cell>
          <cell r="B20" t="str">
            <v>Design Completion and Construction</v>
          </cell>
        </row>
        <row r="21">
          <cell r="B21" t="str">
            <v>Operational commissioning</v>
          </cell>
        </row>
        <row r="22">
          <cell r="B22" t="str">
            <v>Project closure</v>
          </cell>
        </row>
        <row r="23">
          <cell r="A23" t="str">
            <v>New build</v>
          </cell>
        </row>
        <row r="24">
          <cell r="A24" t="str">
            <v>Refurburbishment</v>
          </cell>
        </row>
        <row r="25">
          <cell r="A25" t="str">
            <v>Mixed</v>
          </cell>
        </row>
        <row r="26">
          <cell r="B26">
            <v>10</v>
          </cell>
        </row>
        <row r="27">
          <cell r="B27">
            <v>9</v>
          </cell>
        </row>
        <row r="28">
          <cell r="B28">
            <v>8</v>
          </cell>
        </row>
        <row r="29">
          <cell r="A29" t="str">
            <v>Outstanding</v>
          </cell>
          <cell r="B29">
            <v>7</v>
          </cell>
        </row>
        <row r="30">
          <cell r="A30" t="str">
            <v>Excellent</v>
          </cell>
          <cell r="B30">
            <v>6</v>
          </cell>
        </row>
        <row r="31">
          <cell r="A31" t="str">
            <v>Very good</v>
          </cell>
          <cell r="B31">
            <v>5</v>
          </cell>
        </row>
        <row r="32">
          <cell r="A32" t="str">
            <v>Good</v>
          </cell>
          <cell r="B32">
            <v>4</v>
          </cell>
        </row>
        <row r="33">
          <cell r="A33" t="str">
            <v>Pass</v>
          </cell>
          <cell r="B33">
            <v>3</v>
          </cell>
        </row>
        <row r="34">
          <cell r="A34" t="str">
            <v>Unclassified</v>
          </cell>
          <cell r="B34">
            <v>2</v>
          </cell>
        </row>
        <row r="35">
          <cell r="A35" t="str">
            <v>-</v>
          </cell>
          <cell r="B35">
            <v>1</v>
          </cell>
        </row>
        <row r="36">
          <cell r="B36" t="str">
            <v>-</v>
          </cell>
        </row>
        <row r="39">
          <cell r="B39" t="str">
            <v>A</v>
          </cell>
        </row>
        <row r="40">
          <cell r="B40" t="str">
            <v>B</v>
          </cell>
        </row>
        <row r="41">
          <cell r="B41" t="str">
            <v>C</v>
          </cell>
        </row>
        <row r="42">
          <cell r="B42" t="str">
            <v>D</v>
          </cell>
        </row>
        <row r="43">
          <cell r="B43" t="str">
            <v>E</v>
          </cell>
        </row>
        <row r="47">
          <cell r="A47" t="str">
            <v>New build</v>
          </cell>
        </row>
        <row r="48">
          <cell r="A48" t="str">
            <v>Refurb</v>
          </cell>
        </row>
        <row r="53">
          <cell r="A53" t="str">
            <v>No KPI data to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tro"/>
      <sheetName val="SCP"/>
      <sheetName val="TCA"/>
      <sheetName val="PM"/>
      <sheetName val="Supervisor"/>
      <sheetName val="Trust"/>
      <sheetName val="FWM"/>
      <sheetName val="NCA"/>
      <sheetName val="Summary"/>
    </sheetNames>
    <sheetDataSet>
      <sheetData sheetId="0" refreshError="1">
        <row r="4">
          <cell r="A4" t="str">
            <v>TCA</v>
          </cell>
          <cell r="B4" t="str">
            <v xml:space="preserve">Bro Morgannwg </v>
          </cell>
        </row>
        <row r="5">
          <cell r="A5" t="str">
            <v>PM</v>
          </cell>
          <cell r="B5" t="str">
            <v xml:space="preserve">Cardiff and Vale </v>
          </cell>
        </row>
        <row r="6">
          <cell r="A6" t="str">
            <v>SCP</v>
          </cell>
          <cell r="B6" t="str">
            <v>Carmarthenshire</v>
          </cell>
        </row>
        <row r="7">
          <cell r="A7" t="str">
            <v>FM</v>
          </cell>
          <cell r="B7" t="str">
            <v>Ceredigion &amp; Mid Wales</v>
          </cell>
        </row>
        <row r="8">
          <cell r="A8" t="str">
            <v>Trust</v>
          </cell>
          <cell r="B8" t="str">
            <v>Conwy &amp; Denbighshire</v>
          </cell>
        </row>
        <row r="9">
          <cell r="A9" t="str">
            <v>NCA</v>
          </cell>
          <cell r="B9" t="str">
            <v>Gwent</v>
          </cell>
        </row>
        <row r="10">
          <cell r="A10" t="str">
            <v>Team</v>
          </cell>
          <cell r="B10" t="str">
            <v>North East Wales</v>
          </cell>
        </row>
        <row r="11">
          <cell r="B11" t="str">
            <v>North Glamorgan</v>
          </cell>
        </row>
        <row r="12">
          <cell r="B12" t="str">
            <v>North West Wales</v>
          </cell>
        </row>
        <row r="13">
          <cell r="A13" t="str">
            <v>Mental Health</v>
          </cell>
          <cell r="B13" t="str">
            <v>Pembrokeshire and Derwen</v>
          </cell>
        </row>
        <row r="14">
          <cell r="A14" t="str">
            <v>LGH</v>
          </cell>
          <cell r="B14" t="str">
            <v>Pontypridd &amp; Rhondda</v>
          </cell>
        </row>
        <row r="15">
          <cell r="A15" t="str">
            <v>SCCC</v>
          </cell>
          <cell r="B15" t="str">
            <v>Powis</v>
          </cell>
        </row>
        <row r="16">
          <cell r="A16" t="str">
            <v>CH</v>
          </cell>
          <cell r="B16" t="str">
            <v>Swansea</v>
          </cell>
        </row>
        <row r="17">
          <cell r="A17" t="str">
            <v>Specialist Unit</v>
          </cell>
          <cell r="B17" t="str">
            <v>Velindre</v>
          </cell>
        </row>
        <row r="18">
          <cell r="A18" t="str">
            <v>Other</v>
          </cell>
          <cell r="B18" t="str">
            <v>Welsh Ambulance Service</v>
          </cell>
        </row>
        <row r="19">
          <cell r="B19" t="str">
            <v>N/A</v>
          </cell>
        </row>
        <row r="21">
          <cell r="A21" t="str">
            <v>New build</v>
          </cell>
        </row>
        <row r="22">
          <cell r="A22" t="str">
            <v>Fit out</v>
          </cell>
          <cell r="B22" t="str">
            <v>SOC</v>
          </cell>
        </row>
        <row r="23">
          <cell r="A23" t="str">
            <v>Refurb</v>
          </cell>
          <cell r="B23" t="str">
            <v>OBC</v>
          </cell>
        </row>
        <row r="24">
          <cell r="A24" t="str">
            <v>Mixed</v>
          </cell>
          <cell r="B24" t="str">
            <v>FBC</v>
          </cell>
        </row>
        <row r="25">
          <cell r="A25" t="str">
            <v>Other</v>
          </cell>
          <cell r="B25" t="str">
            <v>Construction</v>
          </cell>
        </row>
        <row r="26">
          <cell r="B26" t="str">
            <v>Commisioning</v>
          </cell>
        </row>
        <row r="27">
          <cell r="B27" t="str">
            <v>Handover</v>
          </cell>
        </row>
        <row r="28">
          <cell r="A28" t="str">
            <v>Davis Langdon</v>
          </cell>
          <cell r="B28" t="str">
            <v>Operational</v>
          </cell>
        </row>
        <row r="29">
          <cell r="A29" t="str">
            <v>F+G</v>
          </cell>
        </row>
        <row r="30">
          <cell r="A30" t="str">
            <v>Gleeds</v>
          </cell>
        </row>
        <row r="31">
          <cell r="A31" t="str">
            <v>HBG</v>
          </cell>
          <cell r="B31">
            <v>10</v>
          </cell>
        </row>
        <row r="32">
          <cell r="A32" t="str">
            <v>Interserve</v>
          </cell>
          <cell r="B32">
            <v>9</v>
          </cell>
        </row>
        <row r="33">
          <cell r="A33" t="str">
            <v>Laing O'Rourke</v>
          </cell>
          <cell r="B33">
            <v>8</v>
          </cell>
        </row>
        <row r="34">
          <cell r="A34" t="str">
            <v>WHE</v>
          </cell>
          <cell r="B34">
            <v>7</v>
          </cell>
        </row>
        <row r="35">
          <cell r="B35">
            <v>6</v>
          </cell>
        </row>
        <row r="36">
          <cell r="B36">
            <v>5</v>
          </cell>
        </row>
        <row r="37">
          <cell r="B37">
            <v>4</v>
          </cell>
        </row>
        <row r="38">
          <cell r="B38">
            <v>3</v>
          </cell>
        </row>
        <row r="39">
          <cell r="B39">
            <v>2</v>
          </cell>
        </row>
        <row r="40">
          <cell r="B40">
            <v>1</v>
          </cell>
        </row>
        <row r="41">
          <cell r="B41" t="str">
            <v>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PI Summary"/>
      <sheetName val="Cost predict"/>
      <sheetName val="Time predict"/>
      <sheetName val="AEDET"/>
      <sheetName val="Defects"/>
      <sheetName val="Safety"/>
      <sheetName val="BREEAM"/>
      <sheetName val="Energy"/>
      <sheetName val="Recyc mat"/>
      <sheetName val="Demol waste"/>
      <sheetName val="Waste Gen."/>
      <sheetName val="Local lab"/>
    </sheetNames>
    <sheetDataSet>
      <sheetData sheetId="0">
        <row r="4">
          <cell r="A4" t="str">
            <v>PM</v>
          </cell>
          <cell r="B4" t="str">
            <v>Abertawe Bro Morgannwg University</v>
          </cell>
        </row>
        <row r="5">
          <cell r="A5" t="str">
            <v>SCP</v>
          </cell>
          <cell r="B5" t="str">
            <v xml:space="preserve">Cardiff and Vale </v>
          </cell>
        </row>
        <row r="6">
          <cell r="A6" t="str">
            <v>FM</v>
          </cell>
          <cell r="B6" t="str">
            <v>Cwm Taf</v>
          </cell>
        </row>
        <row r="7">
          <cell r="A7" t="str">
            <v>Trust</v>
          </cell>
          <cell r="B7" t="str">
            <v>Gwent</v>
          </cell>
        </row>
        <row r="8">
          <cell r="A8" t="str">
            <v>Supervisor</v>
          </cell>
          <cell r="B8" t="str">
            <v>Hywel Dda</v>
          </cell>
        </row>
        <row r="9">
          <cell r="A9" t="str">
            <v>NCA</v>
          </cell>
          <cell r="B9" t="str">
            <v>North Wales</v>
          </cell>
        </row>
        <row r="10">
          <cell r="A10" t="str">
            <v>Team</v>
          </cell>
          <cell r="B10" t="str">
            <v>North West Wales</v>
          </cell>
        </row>
        <row r="11">
          <cell r="B11" t="str">
            <v>Powys</v>
          </cell>
        </row>
        <row r="12">
          <cell r="B12" t="str">
            <v>Velindre</v>
          </cell>
        </row>
        <row r="13">
          <cell r="A13" t="str">
            <v>Buildingtype</v>
          </cell>
          <cell r="B13" t="str">
            <v>Welsh Ambulance Service</v>
          </cell>
        </row>
        <row r="14">
          <cell r="A14" t="str">
            <v>Mental Health</v>
          </cell>
          <cell r="B14" t="str">
            <v>N/A</v>
          </cell>
        </row>
        <row r="15">
          <cell r="A15" t="str">
            <v>LGH</v>
          </cell>
        </row>
        <row r="16">
          <cell r="A16" t="str">
            <v>SCCC</v>
          </cell>
        </row>
        <row r="17">
          <cell r="A17" t="str">
            <v>CH</v>
          </cell>
          <cell r="B17" t="str">
            <v>SOC</v>
          </cell>
        </row>
        <row r="18">
          <cell r="A18" t="str">
            <v>Specialist Unit</v>
          </cell>
          <cell r="B18" t="str">
            <v>OBC</v>
          </cell>
        </row>
        <row r="19">
          <cell r="B19" t="str">
            <v>FBC</v>
          </cell>
        </row>
        <row r="20">
          <cell r="B20" t="str">
            <v>Construction</v>
          </cell>
        </row>
        <row r="21">
          <cell r="A21" t="str">
            <v>New build</v>
          </cell>
          <cell r="B21" t="str">
            <v>Handover</v>
          </cell>
        </row>
        <row r="22">
          <cell r="A22" t="str">
            <v>Fit out</v>
          </cell>
          <cell r="B22" t="str">
            <v>Final account</v>
          </cell>
        </row>
        <row r="23">
          <cell r="A23" t="str">
            <v>Refurb</v>
          </cell>
          <cell r="B23" t="str">
            <v>Use</v>
          </cell>
        </row>
        <row r="24">
          <cell r="A24" t="str">
            <v>Mixed</v>
          </cell>
        </row>
        <row r="25">
          <cell r="A25" t="str">
            <v>Other</v>
          </cell>
        </row>
        <row r="28">
          <cell r="A28" t="str">
            <v>Davis Langdon</v>
          </cell>
        </row>
        <row r="29">
          <cell r="A29" t="str">
            <v>EC Harris</v>
          </cell>
        </row>
        <row r="30">
          <cell r="A30" t="str">
            <v>F+G</v>
          </cell>
        </row>
        <row r="31">
          <cell r="A31" t="str">
            <v>Gleeds</v>
          </cell>
        </row>
        <row r="32">
          <cell r="A32" t="str">
            <v>BAM</v>
          </cell>
        </row>
        <row r="33">
          <cell r="A33" t="str">
            <v>Interserve</v>
          </cell>
        </row>
        <row r="34">
          <cell r="A34" t="str">
            <v>Laing O'Rourke</v>
          </cell>
        </row>
        <row r="35">
          <cell r="A35" t="str">
            <v>Mace</v>
          </cell>
        </row>
        <row r="36">
          <cell r="A36" t="str">
            <v>PB</v>
          </cell>
        </row>
        <row r="37">
          <cell r="A37" t="str">
            <v>Tweeds</v>
          </cell>
        </row>
        <row r="38">
          <cell r="A38" t="str">
            <v>Trust</v>
          </cell>
        </row>
        <row r="39">
          <cell r="A39" t="str">
            <v>WHE</v>
          </cell>
        </row>
        <row r="40">
          <cell r="A40" t="str">
            <v>WYG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PI Summary"/>
      <sheetName val="Cost predict"/>
      <sheetName val="Time predict"/>
      <sheetName val="AEDET"/>
      <sheetName val="Defects"/>
      <sheetName val="Safety"/>
      <sheetName val="BREEAM"/>
      <sheetName val="Energy"/>
      <sheetName val="Recyc mat"/>
      <sheetName val="Demol waste"/>
      <sheetName val="Waste Gen."/>
      <sheetName val="Local lab"/>
    </sheetNames>
    <sheetDataSet>
      <sheetData sheetId="0">
        <row r="4">
          <cell r="A4" t="str">
            <v>PM</v>
          </cell>
          <cell r="B4" t="str">
            <v>Abertawe Bro Morgannwg University</v>
          </cell>
        </row>
        <row r="5">
          <cell r="A5" t="str">
            <v>SCP</v>
          </cell>
          <cell r="B5" t="str">
            <v xml:space="preserve">Cardiff and Vale </v>
          </cell>
        </row>
        <row r="6">
          <cell r="A6" t="str">
            <v>FM</v>
          </cell>
          <cell r="B6" t="str">
            <v>Cwm Taf</v>
          </cell>
        </row>
        <row r="7">
          <cell r="A7" t="str">
            <v>Trust</v>
          </cell>
          <cell r="B7" t="str">
            <v>Gwent</v>
          </cell>
        </row>
        <row r="8">
          <cell r="A8" t="str">
            <v>Supervisor</v>
          </cell>
          <cell r="B8" t="str">
            <v>Hywel Dda</v>
          </cell>
        </row>
        <row r="9">
          <cell r="A9" t="str">
            <v>NCA</v>
          </cell>
          <cell r="B9" t="str">
            <v>North Wales</v>
          </cell>
        </row>
        <row r="10">
          <cell r="A10" t="str">
            <v>Team</v>
          </cell>
          <cell r="B10" t="str">
            <v>North West Wales</v>
          </cell>
        </row>
        <row r="11">
          <cell r="B11" t="str">
            <v>Powys</v>
          </cell>
        </row>
        <row r="12">
          <cell r="B12" t="str">
            <v>Velindre</v>
          </cell>
        </row>
        <row r="13">
          <cell r="A13" t="str">
            <v>Buildingtype</v>
          </cell>
          <cell r="B13" t="str">
            <v>Welsh Ambulance Service</v>
          </cell>
        </row>
        <row r="14">
          <cell r="A14" t="str">
            <v>Mental Health</v>
          </cell>
          <cell r="B14" t="str">
            <v>N/A</v>
          </cell>
        </row>
        <row r="15">
          <cell r="A15" t="str">
            <v>LGH</v>
          </cell>
        </row>
        <row r="16">
          <cell r="A16" t="str">
            <v>SCCC</v>
          </cell>
        </row>
        <row r="17">
          <cell r="A17" t="str">
            <v>CH</v>
          </cell>
          <cell r="B17" t="str">
            <v>SOC</v>
          </cell>
        </row>
        <row r="18">
          <cell r="A18" t="str">
            <v>Specialist Unit</v>
          </cell>
          <cell r="B18" t="str">
            <v>OBC</v>
          </cell>
        </row>
        <row r="19">
          <cell r="B19" t="str">
            <v>FBC</v>
          </cell>
        </row>
        <row r="20">
          <cell r="B20" t="str">
            <v>Construction</v>
          </cell>
        </row>
        <row r="21">
          <cell r="A21" t="str">
            <v>New build</v>
          </cell>
          <cell r="B21" t="str">
            <v>Handover</v>
          </cell>
        </row>
        <row r="22">
          <cell r="A22" t="str">
            <v>Fit out</v>
          </cell>
          <cell r="B22" t="str">
            <v>Final account</v>
          </cell>
        </row>
        <row r="23">
          <cell r="A23" t="str">
            <v>Refurb</v>
          </cell>
          <cell r="B23" t="str">
            <v>Use</v>
          </cell>
        </row>
        <row r="24">
          <cell r="A24" t="str">
            <v>Mixed</v>
          </cell>
        </row>
        <row r="25">
          <cell r="A25" t="str">
            <v>Other</v>
          </cell>
        </row>
        <row r="28">
          <cell r="A28" t="str">
            <v>Davis Langdon</v>
          </cell>
        </row>
        <row r="29">
          <cell r="A29" t="str">
            <v>EC Harris</v>
          </cell>
        </row>
        <row r="30">
          <cell r="A30" t="str">
            <v>F+G</v>
          </cell>
        </row>
        <row r="31">
          <cell r="A31" t="str">
            <v>Gleeds</v>
          </cell>
        </row>
        <row r="32">
          <cell r="A32" t="str">
            <v>BAM</v>
          </cell>
        </row>
        <row r="33">
          <cell r="A33" t="str">
            <v>Interserve</v>
          </cell>
        </row>
        <row r="34">
          <cell r="A34" t="str">
            <v>Laing O'Rourke</v>
          </cell>
        </row>
        <row r="35">
          <cell r="A35" t="str">
            <v>Mace</v>
          </cell>
        </row>
        <row r="36">
          <cell r="A36" t="str">
            <v>PB</v>
          </cell>
        </row>
        <row r="37">
          <cell r="A37" t="str">
            <v>Tweeds</v>
          </cell>
        </row>
        <row r="38">
          <cell r="A38" t="str">
            <v>Trust</v>
          </cell>
        </row>
        <row r="39">
          <cell r="A39" t="str">
            <v>WHE</v>
          </cell>
        </row>
        <row r="40">
          <cell r="A40" t="str">
            <v>WYG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1"/>
  <sheetViews>
    <sheetView workbookViewId="0">
      <selection activeCell="J15" sqref="J15"/>
    </sheetView>
  </sheetViews>
  <sheetFormatPr defaultRowHeight="12.5"/>
  <cols>
    <col min="1" max="1" width="32.81640625" customWidth="1"/>
    <col min="2" max="2" width="32.7265625" customWidth="1"/>
    <col min="3" max="3" width="4.1796875" customWidth="1"/>
    <col min="4" max="4" width="20" bestFit="1" customWidth="1"/>
    <col min="6" max="6" width="20" bestFit="1" customWidth="1"/>
    <col min="7" max="7" width="18.1796875" bestFit="1" customWidth="1"/>
    <col min="8" max="8" width="17.453125" bestFit="1" customWidth="1"/>
    <col min="11" max="11" width="14" bestFit="1" customWidth="1"/>
    <col min="12" max="12" width="18.1796875" bestFit="1" customWidth="1"/>
    <col min="13" max="13" width="13.453125" bestFit="1" customWidth="1"/>
  </cols>
  <sheetData>
    <row r="1" spans="1:10" ht="42.75" customHeight="1">
      <c r="A1" s="660" t="s">
        <v>251</v>
      </c>
      <c r="B1" s="660"/>
      <c r="D1" s="659" t="s">
        <v>378</v>
      </c>
      <c r="E1" s="659"/>
      <c r="F1" s="659"/>
      <c r="G1" s="659"/>
      <c r="H1" s="659"/>
      <c r="I1" s="659"/>
      <c r="J1" s="659"/>
    </row>
    <row r="3" spans="1:10" ht="13">
      <c r="A3" s="2" t="s">
        <v>31</v>
      </c>
      <c r="B3" s="2" t="s">
        <v>215</v>
      </c>
      <c r="C3" s="2"/>
      <c r="D3" s="472" t="s">
        <v>379</v>
      </c>
      <c r="E3" s="473"/>
      <c r="F3" s="474" t="s">
        <v>358</v>
      </c>
      <c r="G3" s="474" t="s">
        <v>237</v>
      </c>
      <c r="H3" s="474" t="s">
        <v>238</v>
      </c>
      <c r="J3" s="2" t="s">
        <v>405</v>
      </c>
    </row>
    <row r="4" spans="1:10" ht="16">
      <c r="A4" s="1" t="s">
        <v>145</v>
      </c>
      <c r="B4" s="1" t="s">
        <v>206</v>
      </c>
      <c r="D4" s="475"/>
      <c r="E4" s="473"/>
      <c r="F4" s="473"/>
      <c r="G4" s="473"/>
      <c r="H4" s="473"/>
      <c r="J4" s="1" t="s">
        <v>145</v>
      </c>
    </row>
    <row r="5" spans="1:10" ht="16">
      <c r="A5" s="1" t="s">
        <v>15</v>
      </c>
      <c r="B5" s="1" t="s">
        <v>207</v>
      </c>
      <c r="D5" s="472" t="s">
        <v>380</v>
      </c>
      <c r="E5" s="473"/>
      <c r="F5" s="474" t="s">
        <v>239</v>
      </c>
      <c r="G5" s="474" t="s">
        <v>360</v>
      </c>
      <c r="H5" s="474" t="s">
        <v>359</v>
      </c>
      <c r="J5" s="1" t="s">
        <v>15</v>
      </c>
    </row>
    <row r="6" spans="1:10" ht="16">
      <c r="A6" s="1" t="s">
        <v>146</v>
      </c>
      <c r="B6" s="1" t="s">
        <v>208</v>
      </c>
      <c r="D6" s="475"/>
      <c r="E6" s="475"/>
      <c r="F6" s="475"/>
      <c r="G6" s="475"/>
      <c r="H6" s="473"/>
      <c r="J6" s="1" t="s">
        <v>146</v>
      </c>
    </row>
    <row r="7" spans="1:10" ht="16">
      <c r="A7" s="1" t="s">
        <v>147</v>
      </c>
      <c r="B7" s="1" t="s">
        <v>209</v>
      </c>
      <c r="D7" s="472" t="s">
        <v>381</v>
      </c>
      <c r="E7" s="473"/>
      <c r="F7" s="474" t="s">
        <v>239</v>
      </c>
      <c r="G7" s="474" t="s">
        <v>360</v>
      </c>
      <c r="H7" s="474" t="s">
        <v>361</v>
      </c>
      <c r="J7" s="1" t="s">
        <v>147</v>
      </c>
    </row>
    <row r="8" spans="1:10" ht="16">
      <c r="A8" s="1" t="s">
        <v>156</v>
      </c>
      <c r="B8" s="1" t="s">
        <v>42</v>
      </c>
      <c r="C8" s="2"/>
      <c r="D8" s="475"/>
      <c r="E8" s="473"/>
      <c r="F8" s="473"/>
      <c r="G8" s="473"/>
      <c r="H8" s="473"/>
      <c r="J8" s="1" t="s">
        <v>156</v>
      </c>
    </row>
    <row r="9" spans="1:10" ht="16">
      <c r="A9" s="1" t="s">
        <v>157</v>
      </c>
      <c r="B9" s="1" t="s">
        <v>43</v>
      </c>
      <c r="C9" s="23"/>
      <c r="D9" s="472" t="s">
        <v>249</v>
      </c>
      <c r="E9" s="473"/>
      <c r="F9" s="474" t="s">
        <v>358</v>
      </c>
      <c r="G9" s="474" t="s">
        <v>237</v>
      </c>
      <c r="H9" s="474" t="s">
        <v>238</v>
      </c>
      <c r="J9" s="1" t="s">
        <v>16</v>
      </c>
    </row>
    <row r="10" spans="1:10" ht="16">
      <c r="A10" s="1" t="s">
        <v>148</v>
      </c>
      <c r="B10" s="1" t="s">
        <v>44</v>
      </c>
      <c r="C10" s="23"/>
      <c r="D10" s="475" t="e">
        <f>IF(#REF!=Lists!F9,Lists!F10,IF(#REF!=Lists!G9,Lists!G10,IF(#REF!=Lists!H9,Lists!H10)))</f>
        <v>#REF!</v>
      </c>
      <c r="E10" s="473"/>
      <c r="F10" s="476" t="s">
        <v>240</v>
      </c>
      <c r="G10" s="477" t="s">
        <v>363</v>
      </c>
      <c r="H10" s="477" t="s">
        <v>366</v>
      </c>
      <c r="J10" s="1"/>
    </row>
    <row r="11" spans="1:10" ht="16">
      <c r="A11" s="1" t="s">
        <v>149</v>
      </c>
      <c r="B11" s="1" t="s">
        <v>411</v>
      </c>
      <c r="C11" s="23"/>
      <c r="D11" s="475" t="e">
        <f>IF(#REF!=Lists!F9,Lists!F11,IF(#REF!=Lists!G9,Lists!G11,IF(#REF!=Lists!H9,Lists!H11)))</f>
        <v>#REF!</v>
      </c>
      <c r="E11" s="473"/>
      <c r="F11" s="476" t="s">
        <v>365</v>
      </c>
      <c r="G11" s="476" t="s">
        <v>364</v>
      </c>
      <c r="H11" s="476" t="s">
        <v>241</v>
      </c>
      <c r="J11" s="1"/>
    </row>
    <row r="12" spans="1:10" ht="16">
      <c r="A12" s="1" t="s">
        <v>16</v>
      </c>
      <c r="B12" s="1" t="s">
        <v>27</v>
      </c>
      <c r="C12" s="23"/>
      <c r="D12" s="475"/>
      <c r="E12" s="473"/>
      <c r="F12" s="473"/>
      <c r="G12" s="473"/>
      <c r="H12" s="473"/>
    </row>
    <row r="13" spans="1:10" ht="16">
      <c r="B13" s="1" t="s">
        <v>412</v>
      </c>
      <c r="D13" s="475"/>
      <c r="E13" s="473"/>
      <c r="F13" s="473"/>
      <c r="G13" s="473"/>
      <c r="H13" s="473"/>
    </row>
    <row r="14" spans="1:10" ht="13">
      <c r="A14" s="2" t="s">
        <v>22</v>
      </c>
      <c r="C14" s="2"/>
      <c r="D14" s="472" t="s">
        <v>250</v>
      </c>
      <c r="E14" s="473"/>
      <c r="F14" s="474" t="s">
        <v>358</v>
      </c>
      <c r="G14" s="474" t="s">
        <v>237</v>
      </c>
      <c r="H14" s="474" t="s">
        <v>238</v>
      </c>
    </row>
    <row r="15" spans="1:10" ht="18" customHeight="1">
      <c r="A15" s="1" t="s">
        <v>17</v>
      </c>
      <c r="C15" s="23"/>
      <c r="D15" s="475" t="e">
        <f>IF(#REF!=Lists!F14,Lists!F15,IF(#REF!=Lists!G14,Lists!G15,IF(#REF!=Lists!H14,Lists!H15)))</f>
        <v>#REF!</v>
      </c>
      <c r="E15" s="473"/>
      <c r="F15" s="476" t="s">
        <v>240</v>
      </c>
      <c r="G15" s="477" t="s">
        <v>245</v>
      </c>
      <c r="H15" s="477" t="s">
        <v>242</v>
      </c>
    </row>
    <row r="16" spans="1:10" ht="16">
      <c r="A16" s="1" t="s">
        <v>18</v>
      </c>
      <c r="B16" s="2" t="s">
        <v>28</v>
      </c>
      <c r="C16" s="23"/>
      <c r="D16" s="475" t="e">
        <f>IF(#REF!=Lists!F14,Lists!F16,IF(#REF!=Lists!G14,Lists!G16,IF(#REF!=Lists!H14,Lists!H16)))</f>
        <v>#REF!</v>
      </c>
      <c r="E16" s="473"/>
      <c r="F16" s="476" t="s">
        <v>368</v>
      </c>
      <c r="G16" s="476" t="s">
        <v>246</v>
      </c>
      <c r="H16" s="476" t="s">
        <v>244</v>
      </c>
    </row>
    <row r="17" spans="1:8" ht="16">
      <c r="A17" s="1" t="s">
        <v>19</v>
      </c>
      <c r="B17" s="1" t="s">
        <v>29</v>
      </c>
      <c r="C17" s="23"/>
      <c r="D17" s="475"/>
      <c r="E17" s="473"/>
      <c r="F17" s="473"/>
      <c r="G17" s="473"/>
      <c r="H17" s="473"/>
    </row>
    <row r="18" spans="1:8" ht="16">
      <c r="A18" s="1" t="s">
        <v>20</v>
      </c>
      <c r="B18" s="1" t="s">
        <v>35</v>
      </c>
      <c r="D18" s="475"/>
      <c r="E18" s="473"/>
      <c r="F18" s="473"/>
      <c r="G18" s="473"/>
      <c r="H18" s="473"/>
    </row>
    <row r="19" spans="1:8" ht="16">
      <c r="A19" s="1" t="s">
        <v>37</v>
      </c>
      <c r="B19" s="1" t="s">
        <v>36</v>
      </c>
      <c r="C19" s="2"/>
      <c r="D19" s="472" t="s">
        <v>252</v>
      </c>
      <c r="E19" s="473"/>
      <c r="F19" s="474" t="s">
        <v>358</v>
      </c>
      <c r="G19" s="474" t="s">
        <v>237</v>
      </c>
      <c r="H19" s="474" t="s">
        <v>238</v>
      </c>
    </row>
    <row r="20" spans="1:8" ht="16">
      <c r="A20" s="1" t="s">
        <v>21</v>
      </c>
      <c r="B20" s="1" t="s">
        <v>362</v>
      </c>
      <c r="C20" s="23"/>
      <c r="D20" s="475" t="e">
        <f>IF(#REF!=Lists!F19,Lists!F20,IF(#REF!=Lists!G19,Lists!G20,IF(#REF!=Lists!H19,Lists!H20)))</f>
        <v>#REF!</v>
      </c>
      <c r="E20" s="473"/>
      <c r="F20" s="476" t="s">
        <v>240</v>
      </c>
      <c r="G20" s="477" t="s">
        <v>367</v>
      </c>
      <c r="H20" s="477" t="s">
        <v>243</v>
      </c>
    </row>
    <row r="21" spans="1:8" ht="16">
      <c r="B21" s="1" t="s">
        <v>211</v>
      </c>
      <c r="C21" s="23"/>
      <c r="D21" s="475" t="e">
        <f>IF(#REF!=Lists!F19,Lists!F21,IF(#REF!=Lists!G19,Lists!G21,IF(#REF!=Lists!H19,Lists!H21)))</f>
        <v>#REF!</v>
      </c>
      <c r="E21" s="473"/>
      <c r="F21" s="476" t="s">
        <v>368</v>
      </c>
      <c r="G21" s="476" t="s">
        <v>245</v>
      </c>
      <c r="H21" s="476" t="s">
        <v>244</v>
      </c>
    </row>
    <row r="22" spans="1:8" ht="16">
      <c r="A22" s="2" t="s">
        <v>23</v>
      </c>
      <c r="B22" s="1" t="s">
        <v>212</v>
      </c>
      <c r="C22" s="23"/>
      <c r="D22" s="475"/>
      <c r="E22" s="473"/>
      <c r="F22" s="473"/>
      <c r="G22" s="473"/>
      <c r="H22" s="473"/>
    </row>
    <row r="23" spans="1:8" ht="18" customHeight="1">
      <c r="A23" s="1" t="s">
        <v>24</v>
      </c>
      <c r="B23" s="1"/>
      <c r="C23" s="23"/>
      <c r="D23" s="475"/>
      <c r="E23" s="473"/>
      <c r="F23" s="473"/>
      <c r="G23" s="473"/>
      <c r="H23" s="473"/>
    </row>
    <row r="24" spans="1:8" ht="16">
      <c r="A24" s="1" t="s">
        <v>210</v>
      </c>
      <c r="C24" s="23"/>
      <c r="D24" s="472" t="s">
        <v>370</v>
      </c>
      <c r="E24" s="473"/>
      <c r="F24" s="474" t="s">
        <v>358</v>
      </c>
      <c r="G24" s="474" t="s">
        <v>237</v>
      </c>
      <c r="H24" s="474" t="s">
        <v>238</v>
      </c>
    </row>
    <row r="25" spans="1:8" ht="16">
      <c r="A25" s="1" t="s">
        <v>26</v>
      </c>
      <c r="B25" s="6" t="s">
        <v>40</v>
      </c>
      <c r="D25" s="475" t="e">
        <f>IF(#REF!=Lists!F24,Lists!F25,IF(#REF!=Lists!G24,Lists!G25,IF(#REF!=Lists!H24,Lists!H25)))</f>
        <v>#REF!</v>
      </c>
      <c r="E25" s="473"/>
      <c r="F25" s="476" t="s">
        <v>33</v>
      </c>
      <c r="G25" s="477" t="s">
        <v>372</v>
      </c>
      <c r="H25" s="477" t="s">
        <v>369</v>
      </c>
    </row>
    <row r="26" spans="1:8" ht="16">
      <c r="A26" s="1"/>
      <c r="B26" s="7">
        <v>10</v>
      </c>
      <c r="C26" s="2"/>
      <c r="D26" s="475" t="e">
        <f>IF(#REF!=Lists!F24,Lists!F26,IF(#REF!=Lists!G24,Lists!G26,IF(#REF!=Lists!H24,Lists!H26)))</f>
        <v>#REF!</v>
      </c>
      <c r="E26" s="473"/>
      <c r="F26" s="476" t="s">
        <v>371</v>
      </c>
      <c r="G26" s="476" t="s">
        <v>245</v>
      </c>
      <c r="H26" s="476" t="s">
        <v>244</v>
      </c>
    </row>
    <row r="27" spans="1:8" ht="13">
      <c r="A27" s="2"/>
      <c r="B27" s="7">
        <v>9</v>
      </c>
      <c r="C27" s="23"/>
      <c r="D27" s="475"/>
      <c r="E27" s="473"/>
      <c r="F27" s="473"/>
      <c r="G27" s="473"/>
      <c r="H27" s="473"/>
    </row>
    <row r="28" spans="1:8" ht="13">
      <c r="A28" s="2" t="s">
        <v>134</v>
      </c>
      <c r="B28" s="7">
        <v>8</v>
      </c>
      <c r="C28" s="23"/>
      <c r="D28" s="472" t="s">
        <v>373</v>
      </c>
      <c r="E28" s="473"/>
      <c r="F28" s="474" t="s">
        <v>358</v>
      </c>
      <c r="G28" s="474" t="s">
        <v>237</v>
      </c>
      <c r="H28" s="474" t="s">
        <v>238</v>
      </c>
    </row>
    <row r="29" spans="1:8" ht="16">
      <c r="A29" s="1" t="s">
        <v>131</v>
      </c>
      <c r="B29" s="7">
        <v>7</v>
      </c>
      <c r="C29" s="23"/>
      <c r="D29" s="475" t="e">
        <f>IF(#REF!=Lists!F28,Lists!F29,IF(#REF!=Lists!G28,Lists!G29,IF(#REF!=Lists!H28,Lists!H29)))</f>
        <v>#REF!</v>
      </c>
      <c r="E29" s="473"/>
      <c r="F29" s="476" t="s">
        <v>374</v>
      </c>
      <c r="G29" s="477" t="s">
        <v>358</v>
      </c>
      <c r="H29" s="477" t="s">
        <v>238</v>
      </c>
    </row>
    <row r="30" spans="1:8" ht="16">
      <c r="A30" s="1" t="s">
        <v>130</v>
      </c>
      <c r="B30" s="7">
        <v>6</v>
      </c>
      <c r="C30" s="23"/>
      <c r="D30" s="475" t="e">
        <f>IF(#REF!=Lists!F28,Lists!F30,IF(#REF!=Lists!G28,Lists!G30,IF(#REF!=Lists!H28,Lists!H30)))</f>
        <v>#REF!</v>
      </c>
      <c r="E30" s="473"/>
      <c r="F30" s="476" t="s">
        <v>375</v>
      </c>
      <c r="G30" s="476" t="s">
        <v>376</v>
      </c>
      <c r="H30" s="476" t="s">
        <v>377</v>
      </c>
    </row>
    <row r="31" spans="1:8" ht="16">
      <c r="A31" s="1" t="s">
        <v>133</v>
      </c>
      <c r="B31" s="7">
        <v>5</v>
      </c>
      <c r="C31" s="23"/>
      <c r="D31" s="473"/>
      <c r="E31" s="473"/>
      <c r="F31" s="473"/>
      <c r="G31" s="473"/>
      <c r="H31" s="473"/>
    </row>
    <row r="32" spans="1:8" ht="16">
      <c r="A32" s="1" t="s">
        <v>93</v>
      </c>
      <c r="B32" s="7">
        <v>4</v>
      </c>
      <c r="C32" s="23"/>
      <c r="D32" s="472" t="s">
        <v>390</v>
      </c>
      <c r="E32" s="473"/>
      <c r="F32" s="474" t="s">
        <v>358</v>
      </c>
      <c r="G32" s="474" t="s">
        <v>237</v>
      </c>
      <c r="H32" s="474" t="s">
        <v>238</v>
      </c>
    </row>
    <row r="33" spans="1:8" ht="18" customHeight="1">
      <c r="A33" s="1" t="s">
        <v>135</v>
      </c>
      <c r="B33" s="7">
        <v>3</v>
      </c>
      <c r="D33" s="475" t="e">
        <f>IF(#REF!=Lists!F32,Lists!F33,IF(#REF!=Lists!G32,Lists!G33,IF(#REF!=Lists!H32,Lists!H33)))</f>
        <v>#REF!</v>
      </c>
      <c r="E33" s="473"/>
      <c r="F33" s="478" t="s">
        <v>391</v>
      </c>
      <c r="G33" s="478" t="s">
        <v>394</v>
      </c>
      <c r="H33" s="478" t="s">
        <v>395</v>
      </c>
    </row>
    <row r="34" spans="1:8" ht="16">
      <c r="A34" s="1" t="s">
        <v>158</v>
      </c>
      <c r="B34" s="7">
        <v>2</v>
      </c>
      <c r="C34" s="2"/>
      <c r="D34" s="475" t="e">
        <f>IF(#REF!=Lists!F32,Lists!F34,IF(#REF!=Lists!G32,Lists!G34,IF(#REF!=Lists!H32,Lists!H34)))</f>
        <v>#REF!</v>
      </c>
      <c r="E34" s="473"/>
      <c r="F34" s="478" t="s">
        <v>392</v>
      </c>
      <c r="G34" s="478" t="s">
        <v>393</v>
      </c>
      <c r="H34" s="478" t="s">
        <v>396</v>
      </c>
    </row>
    <row r="35" spans="1:8">
      <c r="A35" s="23" t="s">
        <v>9</v>
      </c>
      <c r="B35" s="7">
        <v>1</v>
      </c>
      <c r="C35" s="23"/>
      <c r="D35" s="473"/>
      <c r="E35" s="473"/>
      <c r="F35" s="473"/>
      <c r="G35" s="473"/>
      <c r="H35" s="473"/>
    </row>
    <row r="36" spans="1:8" ht="16">
      <c r="A36" s="1"/>
      <c r="B36" s="7" t="s">
        <v>9</v>
      </c>
      <c r="C36" s="23"/>
      <c r="D36" s="473"/>
      <c r="E36" s="473"/>
      <c r="F36" s="473"/>
      <c r="G36" s="473"/>
      <c r="H36" s="473"/>
    </row>
    <row r="37" spans="1:8" ht="16">
      <c r="A37" s="1"/>
      <c r="C37" s="23"/>
      <c r="D37" s="473"/>
      <c r="E37" s="473"/>
      <c r="F37" s="473" t="s">
        <v>406</v>
      </c>
      <c r="G37" s="473"/>
      <c r="H37" s="473"/>
    </row>
    <row r="38" spans="1:8" ht="13">
      <c r="A38" s="2" t="s">
        <v>150</v>
      </c>
      <c r="B38" s="2" t="s">
        <v>95</v>
      </c>
      <c r="C38" s="23"/>
      <c r="D38" s="473"/>
      <c r="E38" s="473" t="s">
        <v>145</v>
      </c>
      <c r="F38" s="473" t="s">
        <v>407</v>
      </c>
      <c r="G38" s="473"/>
      <c r="H38" s="473"/>
    </row>
    <row r="39" spans="1:8">
      <c r="A39" s="23" t="s">
        <v>268</v>
      </c>
      <c r="B39" s="23" t="s">
        <v>52</v>
      </c>
      <c r="C39" s="23"/>
      <c r="D39" s="473"/>
      <c r="E39" s="473" t="s">
        <v>15</v>
      </c>
      <c r="F39" s="479" t="s">
        <v>408</v>
      </c>
      <c r="G39" s="473"/>
      <c r="H39" s="473"/>
    </row>
    <row r="40" spans="1:8">
      <c r="A40" s="23" t="s">
        <v>247</v>
      </c>
      <c r="B40" s="23" t="s">
        <v>53</v>
      </c>
      <c r="D40" s="473"/>
      <c r="E40" s="473" t="s">
        <v>146</v>
      </c>
      <c r="F40" s="473" t="s">
        <v>409</v>
      </c>
      <c r="G40" s="473"/>
      <c r="H40" s="473"/>
    </row>
    <row r="41" spans="1:8" ht="13">
      <c r="A41" s="23" t="s">
        <v>248</v>
      </c>
      <c r="B41" s="23" t="s">
        <v>54</v>
      </c>
      <c r="C41" s="2"/>
      <c r="D41" s="473"/>
      <c r="E41" s="473" t="s">
        <v>147</v>
      </c>
      <c r="F41" s="473" t="s">
        <v>16</v>
      </c>
      <c r="G41" s="473"/>
      <c r="H41" s="473"/>
    </row>
    <row r="42" spans="1:8">
      <c r="B42" s="23" t="s">
        <v>55</v>
      </c>
      <c r="C42" s="23"/>
      <c r="D42" s="473"/>
      <c r="E42" s="473" t="s">
        <v>156</v>
      </c>
      <c r="F42" s="473" t="s">
        <v>16</v>
      </c>
      <c r="G42" s="473"/>
      <c r="H42" s="473"/>
    </row>
    <row r="43" spans="1:8">
      <c r="B43" s="23" t="s">
        <v>56</v>
      </c>
      <c r="C43" s="23"/>
      <c r="D43" s="473"/>
      <c r="E43" s="473" t="s">
        <v>16</v>
      </c>
      <c r="F43" s="473" t="s">
        <v>410</v>
      </c>
      <c r="G43" s="473"/>
      <c r="H43" s="473"/>
    </row>
    <row r="44" spans="1:8">
      <c r="C44" s="23"/>
      <c r="D44" s="473"/>
      <c r="E44" s="473"/>
      <c r="F44" s="473"/>
      <c r="G44" s="473"/>
      <c r="H44" s="473"/>
    </row>
    <row r="45" spans="1:8" ht="13">
      <c r="B45" s="2" t="s">
        <v>229</v>
      </c>
      <c r="D45" s="473"/>
      <c r="E45" s="473"/>
      <c r="F45" s="473"/>
      <c r="G45" s="473"/>
      <c r="H45" s="473"/>
    </row>
    <row r="46" spans="1:8" ht="13">
      <c r="A46" s="2" t="s">
        <v>162</v>
      </c>
      <c r="B46" s="23" t="s">
        <v>30</v>
      </c>
      <c r="C46" s="2"/>
    </row>
    <row r="47" spans="1:8" ht="16">
      <c r="A47" s="1" t="s">
        <v>24</v>
      </c>
      <c r="B47" s="23" t="s">
        <v>230</v>
      </c>
      <c r="C47" s="23"/>
    </row>
    <row r="48" spans="1:8" ht="16">
      <c r="A48" s="1" t="s">
        <v>25</v>
      </c>
      <c r="B48" s="23" t="s">
        <v>219</v>
      </c>
      <c r="C48" s="23"/>
    </row>
    <row r="49" spans="1:3" ht="16">
      <c r="A49" s="1"/>
      <c r="B49" s="23" t="s">
        <v>231</v>
      </c>
      <c r="C49" s="23"/>
    </row>
    <row r="51" spans="1:3" ht="13">
      <c r="A51" s="2" t="s">
        <v>180</v>
      </c>
    </row>
    <row r="53" spans="1:3">
      <c r="A53" s="23" t="s">
        <v>181</v>
      </c>
    </row>
    <row r="61" spans="1:3">
      <c r="A61" s="23"/>
    </row>
  </sheetData>
  <sheetProtection password="ED7E" sheet="1" objects="1" scenarios="1" selectLockedCells="1" selectUnlockedCells="1"/>
  <mergeCells count="2">
    <mergeCell ref="D1:J1"/>
    <mergeCell ref="A1:B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2" orientation="landscape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tabColor theme="0" tint="-0.249977111117893"/>
    <pageSetUpPr fitToPage="1"/>
  </sheetPr>
  <dimension ref="A1:V38"/>
  <sheetViews>
    <sheetView showRowColHeaders="0" zoomScale="90" zoomScaleNormal="90" workbookViewId="0">
      <selection activeCell="E1" sqref="E1:E1048576"/>
    </sheetView>
  </sheetViews>
  <sheetFormatPr defaultColWidth="0" defaultRowHeight="12.5" zeroHeight="1"/>
  <cols>
    <col min="1" max="1" width="2.54296875" customWidth="1"/>
    <col min="2" max="2" width="21.453125" customWidth="1"/>
    <col min="3" max="3" width="36.453125" customWidth="1"/>
    <col min="4" max="4" width="16.81640625" customWidth="1"/>
    <col min="5" max="7" width="9.1796875" hidden="1" customWidth="1"/>
    <col min="8" max="9" width="12.81640625" hidden="1" customWidth="1"/>
    <col min="10" max="10" width="13.453125" hidden="1" customWidth="1"/>
    <col min="11" max="11" width="18.453125" hidden="1" customWidth="1"/>
    <col min="12" max="12" width="8.81640625" hidden="1" customWidth="1"/>
    <col min="13" max="13" width="6.1796875" hidden="1" customWidth="1"/>
    <col min="14" max="14" width="7.81640625" hidden="1" customWidth="1"/>
    <col min="15" max="15" width="8.54296875" hidden="1" customWidth="1"/>
    <col min="16" max="16" width="7.26953125" hidden="1" customWidth="1"/>
    <col min="17" max="17" width="7.81640625" hidden="1" customWidth="1"/>
    <col min="18" max="18" width="7.7265625" hidden="1" customWidth="1"/>
    <col min="19" max="19" width="6.54296875" hidden="1" customWidth="1"/>
    <col min="20" max="20" width="8.453125" hidden="1" customWidth="1"/>
    <col min="21" max="16384" width="9.1796875" hidden="1"/>
  </cols>
  <sheetData>
    <row r="1" spans="1:22" s="114" customFormat="1" ht="3.75" customHeight="1">
      <c r="A1" s="111"/>
      <c r="B1" s="259"/>
      <c r="C1" s="259"/>
      <c r="D1" s="259"/>
      <c r="E1" s="113"/>
      <c r="G1" s="112"/>
      <c r="J1" s="115"/>
      <c r="K1" s="115"/>
      <c r="V1" s="111"/>
    </row>
    <row r="2" spans="1:22" s="114" customFormat="1" ht="33" customHeight="1">
      <c r="A2" s="111"/>
      <c r="B2" s="714" t="s">
        <v>398</v>
      </c>
      <c r="C2" s="714"/>
      <c r="D2" s="714"/>
      <c r="E2" s="389"/>
      <c r="F2" s="389"/>
      <c r="G2" s="389"/>
      <c r="H2" s="389"/>
      <c r="I2" s="389"/>
      <c r="J2" s="389"/>
      <c r="K2" s="389"/>
      <c r="V2" s="111"/>
    </row>
    <row r="3" spans="1:22" s="114" customFormat="1" ht="5.25" customHeight="1" thickBot="1">
      <c r="A3" s="111"/>
      <c r="B3" s="111"/>
      <c r="C3" s="116"/>
      <c r="D3" s="111"/>
      <c r="E3" s="117"/>
      <c r="F3" s="111"/>
      <c r="G3" s="111"/>
      <c r="H3" s="111"/>
      <c r="I3" s="111"/>
      <c r="J3" s="111"/>
      <c r="K3" s="111"/>
      <c r="V3" s="111"/>
    </row>
    <row r="4" spans="1:22" s="114" customFormat="1" ht="13.5" thickBot="1">
      <c r="A4" s="111"/>
      <c r="B4" s="715" t="e">
        <f>IF(#REF!="","Complete Project Details",#REF!)</f>
        <v>#REF!</v>
      </c>
      <c r="C4" s="716"/>
      <c r="D4" s="717"/>
      <c r="E4" s="254"/>
      <c r="V4" s="111"/>
    </row>
    <row r="5" spans="1:22" s="114" customFormat="1" ht="5.25" customHeight="1" thickBot="1">
      <c r="A5" s="111"/>
      <c r="B5" s="120"/>
      <c r="C5" s="121"/>
      <c r="D5" s="120"/>
      <c r="E5" s="117"/>
      <c r="F5" s="111"/>
      <c r="G5" s="111"/>
      <c r="H5" s="111"/>
      <c r="I5" s="111"/>
      <c r="J5" s="111"/>
      <c r="K5" s="111"/>
      <c r="V5" s="111"/>
    </row>
    <row r="6" spans="1:22" s="114" customFormat="1" ht="13.5" thickBot="1">
      <c r="A6" s="111"/>
      <c r="B6" s="262" t="e">
        <f>IF(#REF!="","",#REF!)</f>
        <v>#REF!</v>
      </c>
      <c r="C6" s="262" t="e">
        <f>IF(#REF!="","",#REF!)</f>
        <v>#REF!</v>
      </c>
      <c r="D6" s="119" t="e">
        <f>IF(#REF!="","",#REF!)</f>
        <v>#REF!</v>
      </c>
      <c r="E6" s="255"/>
      <c r="J6" s="219" t="s">
        <v>321</v>
      </c>
      <c r="K6" s="112"/>
      <c r="L6" s="114" t="e">
        <f>IF(AND(M9="-",N9="-",O9="-",P9="-",Q9="-",R9="-",S9="-",T9="-",U9=""),"-",AVERAGE(M9:U9))</f>
        <v>#REF!</v>
      </c>
      <c r="V6" s="111"/>
    </row>
    <row r="7" spans="1:22" ht="6" customHeight="1" thickBot="1">
      <c r="A7" s="67"/>
      <c r="B7" s="67"/>
      <c r="C7" s="67"/>
      <c r="D7" s="67"/>
      <c r="V7" s="67"/>
    </row>
    <row r="8" spans="1:22" ht="33" customHeight="1" thickBot="1">
      <c r="A8" s="67"/>
      <c r="B8" s="237" t="s">
        <v>294</v>
      </c>
      <c r="C8" s="238"/>
      <c r="D8" s="215" t="e">
        <f>IF(G15&lt;6,"",IF(J8&lt;6,"*",IF(J8&lt;7,"**",IF(J8&lt;8,"***",IF(J8&lt;=9,"****",IF(J8&gt;9,"*****"))))))</f>
        <v>#REF!</v>
      </c>
      <c r="E8" s="216"/>
      <c r="F8" s="234"/>
      <c r="H8" s="264"/>
      <c r="I8" s="264"/>
      <c r="J8" s="286" t="e">
        <f>IF(SUM(M9:T14)&lt;1,"-",AVERAGE(M9:T14))</f>
        <v>#REF!</v>
      </c>
      <c r="K8" s="235" t="s">
        <v>306</v>
      </c>
      <c r="L8" s="235" t="s">
        <v>318</v>
      </c>
      <c r="M8" s="235" t="s">
        <v>310</v>
      </c>
      <c r="N8" s="235" t="s">
        <v>311</v>
      </c>
      <c r="O8" s="235" t="s">
        <v>312</v>
      </c>
      <c r="P8" s="235" t="s">
        <v>313</v>
      </c>
      <c r="Q8" s="235" t="s">
        <v>314</v>
      </c>
      <c r="R8" s="235" t="s">
        <v>315</v>
      </c>
      <c r="S8" s="235" t="s">
        <v>316</v>
      </c>
      <c r="T8" s="235" t="s">
        <v>317</v>
      </c>
      <c r="U8" s="235" t="s">
        <v>397</v>
      </c>
      <c r="V8" s="67"/>
    </row>
    <row r="9" spans="1:22" ht="18" customHeight="1" thickBot="1">
      <c r="A9" s="68"/>
      <c r="B9" s="718" t="s">
        <v>267</v>
      </c>
      <c r="C9" s="251" t="s">
        <v>186</v>
      </c>
      <c r="D9" s="328" t="e">
        <f>IF(K9="-","",IF(K9=1,"*",IF(K9=2,"**",IF(K9=3,"***",IF(K9=4,"****",IF(K9=5,"*****"))))))</f>
        <v>#REF!</v>
      </c>
      <c r="E9" s="263" t="s">
        <v>9</v>
      </c>
      <c r="F9" s="217"/>
      <c r="G9" s="284" t="e">
        <f t="shared" ref="G9:G14" si="0">IF(D9&lt;&gt;"",1)</f>
        <v>#REF!</v>
      </c>
      <c r="K9" s="282" t="e">
        <f>IF(L9="-","-",IF(L9&lt;6,1,IF(L9&lt;7,2,IF(L9&lt;8,3,IF(L9&lt;=9,4,IF(L9&gt;9,5))))))</f>
        <v>#REF!</v>
      </c>
      <c r="L9" s="282" t="e">
        <f>IF(AND(M9="-",N9="-",O9="-",P9="-",Q9="-",R9="-",S9="-",T9="-",U9="-"),"-",AVERAGE(M9:U9))</f>
        <v>#REF!</v>
      </c>
      <c r="M9" s="266" t="e">
        <f>IF(SUM(#REF!,#REF!,#REF!)=0,"-",SUM(#REF!,#REF!,#REF!)/COUNT(#REF!,#REF!,#REF!))</f>
        <v>#REF!</v>
      </c>
      <c r="N9" s="266" t="e">
        <f>IF(SUM(CA!#REF!,CA!#REF!,CA!#REF!)=0,"-",SUM(CA!#REF!,CA!#REF!,CA!#REF!)/COUNT(CA!#REF!,CA!#REF!,CA!#REF!))</f>
        <v>#REF!</v>
      </c>
      <c r="O9" s="266" t="e">
        <f>IF(SUM('CDM PD'!#REF!,'CDM PD'!#REF!,'CDM PD'!#REF!)=0,"-",SUM('CDM PD'!#REF!,'CDM PD'!#REF!,'CDM PD'!#REF!)/COUNT('CDM PD'!#REF!,'CDM PD'!#REF!,'CDM PD'!#REF!))</f>
        <v>#REF!</v>
      </c>
      <c r="P9" s="266" t="e">
        <f>IF(SUM(#REF!,#REF!,#REF!)=0,"-",SUM(#REF!,#REF!,#REF!)/COUNT(#REF!,#REF!,#REF!))</f>
        <v>#REF!</v>
      </c>
      <c r="Q9" s="266" t="e">
        <f>IF(SUM(#REF!,#REF!,#REF!)=0,"-",SUM(#REF!,#REF!,#REF!)/COUNT(#REF!,#REF!,#REF!))</f>
        <v>#REF!</v>
      </c>
      <c r="R9" s="266" t="e">
        <f>IF(SUM(#REF!,#REF!)=0,"-",SUM(#REF!,#REF!)/COUNT(#REF!,#REF!))</f>
        <v>#REF!</v>
      </c>
      <c r="S9" s="266" t="e">
        <f>IF(SUM(#REF!,#REF!)=0,"-",SUM(#REF!,#REF!)/COUNT(#REF!,#REF!))</f>
        <v>#REF!</v>
      </c>
      <c r="T9" s="266" t="e">
        <f>IF(SUM(PM!#REF!,PM!#REF!,PM!#REF!,PM!#REF!,PM!#REF!)=0,"-",SUM(PM!#REF!,PM!#REF!,PM!#REF!,PM!#REF!,PM!#REF!)/COUNT(PM!#REF!,PM!#REF!,PM!#REF!,PM!#REF!,PM!#REF!))</f>
        <v>#REF!</v>
      </c>
      <c r="U9" s="266" t="e">
        <f>IF(SUM(#REF!,#REF!)=0,"-",SUM(#REF!,#REF!)/COUNT(#REF!,#REF!))</f>
        <v>#REF!</v>
      </c>
      <c r="V9" s="67"/>
    </row>
    <row r="10" spans="1:22" ht="18" customHeight="1" thickBot="1">
      <c r="A10" s="68"/>
      <c r="B10" s="719"/>
      <c r="C10" s="252" t="s">
        <v>151</v>
      </c>
      <c r="D10" s="328" t="e">
        <f t="shared" ref="D10:D14" si="1">IF(K10="-","",IF(K10=1,"*",IF(K10=2,"**",IF(K10=3,"***",IF(K10=4,"****",IF(K10=5,"*****"))))))</f>
        <v>#REF!</v>
      </c>
      <c r="E10" s="9"/>
      <c r="F10" s="217"/>
      <c r="G10" s="284" t="e">
        <f t="shared" si="0"/>
        <v>#REF!</v>
      </c>
      <c r="K10" s="282" t="e">
        <f t="shared" ref="K10:K14" si="2">IF(L10="-","-",IF(L10&lt;6,1,IF(L10&lt;7,2,IF(L10&lt;8,3,IF(L10&lt;=9,4,IF(L10&gt;9,5))))))</f>
        <v>#REF!</v>
      </c>
      <c r="L10" s="282" t="e">
        <f t="shared" ref="L10:L14" si="3">IF(AND(M10="-",N10="-",O10="-",P10="-",Q10="-",R10="-",S10="-",T10="-",U10="-"),"-",AVERAGE(M10:U10))</f>
        <v>#REF!</v>
      </c>
      <c r="M10" s="266" t="e">
        <f>IF(SUM(#REF!,#REF!,#REF!)=0,"-",SUM(#REF!,#REF!,#REF!)/COUNT(#REF!,#REF!,#REF!))</f>
        <v>#REF!</v>
      </c>
      <c r="N10" s="266" t="e">
        <f>IF(SUM(CA!#REF!,CA!#REF!,CA!#REF!)=0,"-",SUM(CA!#REF!,CA!#REF!,CA!#REF!)/COUNT(CA!#REF!,CA!#REF!,CA!#REF!))</f>
        <v>#REF!</v>
      </c>
      <c r="O10" s="266" t="e">
        <f>IF(SUM('CDM PD'!#REF!,'CDM PD'!#REF!,'CDM PD'!#REF!)=0,"-",SUM('CDM PD'!#REF!,'CDM PD'!#REF!,'CDM PD'!#REF!)/COUNT('CDM PD'!#REF!,'CDM PD'!#REF!,'CDM PD'!#REF!))</f>
        <v>#REF!</v>
      </c>
      <c r="P10" s="266" t="e">
        <f>IF(SUM(#REF!,#REF!,#REF!)=0,"-",SUM(#REF!,#REF!,#REF!)/COUNT(#REF!,#REF!,#REF!))</f>
        <v>#REF!</v>
      </c>
      <c r="Q10" s="266" t="e">
        <f>IF(SUM(#REF!,#REF!,#REF!)=0,"-",SUM(#REF!,#REF!,#REF!)/COUNT(#REF!,#REF!,#REF!))</f>
        <v>#REF!</v>
      </c>
      <c r="R10" s="266" t="e">
        <f>IF(SUM(#REF!,#REF!)=0,"-",SUM(#REF!,#REF!)/COUNT(#REF!,#REF!))</f>
        <v>#REF!</v>
      </c>
      <c r="S10" s="266" t="e">
        <f>IF(SUM(#REF!,#REF!)=0,"-",SUM(#REF!,#REF!)/COUNT(#REF!,#REF!))</f>
        <v>#REF!</v>
      </c>
      <c r="T10" s="266" t="e">
        <f>IF(SUM(PM!#REF!,PM!#REF!,PM!#REF!,PM!#REF!,PM!#REF!)=0,"-",SUM(PM!#REF!,PM!#REF!,PM!#REF!,PM!#REF!,PM!#REF!)/COUNT(PM!#REF!,PM!#REF!,PM!#REF!,PM!#REF!,PM!#REF!))</f>
        <v>#REF!</v>
      </c>
      <c r="U10" s="266" t="e">
        <f>IF(SUM(#REF!,#REF!)=0,"-",SUM(#REF!,#REF!)/COUNT(#REF!,#REF!))</f>
        <v>#REF!</v>
      </c>
      <c r="V10" s="67"/>
    </row>
    <row r="11" spans="1:22" ht="18" customHeight="1" thickBot="1">
      <c r="A11" s="68"/>
      <c r="B11" s="719"/>
      <c r="C11" s="252" t="s">
        <v>187</v>
      </c>
      <c r="D11" s="328" t="e">
        <f t="shared" si="1"/>
        <v>#REF!</v>
      </c>
      <c r="E11" s="9"/>
      <c r="F11" s="217"/>
      <c r="G11" s="284" t="e">
        <f t="shared" si="0"/>
        <v>#REF!</v>
      </c>
      <c r="K11" s="282" t="e">
        <f t="shared" si="2"/>
        <v>#REF!</v>
      </c>
      <c r="L11" s="282" t="e">
        <f t="shared" si="3"/>
        <v>#REF!</v>
      </c>
      <c r="M11" s="266" t="e">
        <f>IF(SUM(#REF!,#REF!,#REF!)=0,"-",SUM(#REF!,#REF!,#REF!)/COUNT(#REF!,#REF!,#REF!))</f>
        <v>#REF!</v>
      </c>
      <c r="N11" s="266" t="e">
        <f>IF(SUM(CA!#REF!,CA!#REF!,CA!#REF!)=0,"-",SUM(CA!#REF!,CA!#REF!,CA!#REF!)/COUNT(CA!#REF!,CA!#REF!,CA!#REF!))</f>
        <v>#REF!</v>
      </c>
      <c r="O11" s="266" t="e">
        <f>IF(SUM('CDM PD'!#REF!,'CDM PD'!#REF!,'CDM PD'!#REF!)=0,"-",SUM('CDM PD'!#REF!,'CDM PD'!#REF!,'CDM PD'!#REF!)/COUNT('CDM PD'!#REF!,'CDM PD'!#REF!,'CDM PD'!#REF!))</f>
        <v>#REF!</v>
      </c>
      <c r="P11" s="266" t="e">
        <f>IF(SUM(#REF!,#REF!,#REF!)=0,"-",SUM(#REF!,#REF!,#REF!)/COUNT(#REF!,#REF!,#REF!))</f>
        <v>#REF!</v>
      </c>
      <c r="Q11" s="266" t="e">
        <f>IF(SUM(#REF!,#REF!,#REF!)=0,"-",SUM(#REF!,#REF!,#REF!)/COUNT(#REF!,#REF!,#REF!))</f>
        <v>#REF!</v>
      </c>
      <c r="R11" s="266" t="e">
        <f>IF(SUM(#REF!,#REF!)=0,"-",SUM(#REF!,#REF!)/COUNT(#REF!,#REF!))</f>
        <v>#REF!</v>
      </c>
      <c r="S11" s="266" t="e">
        <f>IF(SUM(#REF!,#REF!)=0,"-",SUM(#REF!,#REF!)/COUNT(#REF!,#REF!))</f>
        <v>#REF!</v>
      </c>
      <c r="T11" s="266" t="e">
        <f>IF(SUM(PM!#REF!,PM!#REF!,PM!#REF!,PM!#REF!,PM!#REF!)=0,"-",SUM(PM!#REF!,PM!#REF!,PM!#REF!,PM!#REF!,PM!#REF!)/COUNT(PM!#REF!,PM!#REF!,PM!#REF!,PM!#REF!,PM!#REF!))</f>
        <v>#REF!</v>
      </c>
      <c r="U11" s="266" t="e">
        <f>IF(SUM(#REF!,#REF!)=0,"-",SUM(#REF!,#REF!)/COUNT(#REF!,#REF!))</f>
        <v>#REF!</v>
      </c>
      <c r="V11" s="67"/>
    </row>
    <row r="12" spans="1:22" ht="18" customHeight="1" thickBot="1">
      <c r="A12" s="68"/>
      <c r="B12" s="719"/>
      <c r="C12" s="252" t="s">
        <v>152</v>
      </c>
      <c r="D12" s="328" t="e">
        <f t="shared" si="1"/>
        <v>#REF!</v>
      </c>
      <c r="E12" s="9"/>
      <c r="F12" s="217"/>
      <c r="G12" s="284" t="e">
        <f t="shared" si="0"/>
        <v>#REF!</v>
      </c>
      <c r="K12" s="282" t="e">
        <f t="shared" si="2"/>
        <v>#REF!</v>
      </c>
      <c r="L12" s="282" t="e">
        <f t="shared" si="3"/>
        <v>#REF!</v>
      </c>
      <c r="M12" s="266" t="e">
        <f>IF(SUM(#REF!,#REF!,#REF!)=0,"-",SUM(#REF!,#REF!,#REF!)/COUNT(#REF!,#REF!,#REF!))</f>
        <v>#REF!</v>
      </c>
      <c r="N12" s="266" t="e">
        <f>IF(SUM(CA!#REF!,CA!#REF!,CA!#REF!)=0,"-",SUM(CA!#REF!,CA!#REF!,CA!#REF!)/COUNT(CA!#REF!,CA!#REF!,CA!#REF!))</f>
        <v>#REF!</v>
      </c>
      <c r="O12" s="266" t="e">
        <f>IF(SUM('CDM PD'!#REF!,'CDM PD'!#REF!,'CDM PD'!#REF!)=0,"-",SUM('CDM PD'!#REF!,'CDM PD'!#REF!,'CDM PD'!#REF!)/COUNT('CDM PD'!#REF!,'CDM PD'!#REF!,'CDM PD'!#REF!))</f>
        <v>#REF!</v>
      </c>
      <c r="P12" s="266" t="e">
        <f>IF(SUM(#REF!,#REF!,#REF!)=0,"-",SUM(#REF!,#REF!,#REF!)/COUNT(#REF!,#REF!,#REF!))</f>
        <v>#REF!</v>
      </c>
      <c r="Q12" s="266" t="e">
        <f>IF(SUM(#REF!,#REF!,#REF!)=0,"-",SUM(#REF!,#REF!,#REF!)/COUNT(#REF!,#REF!,#REF!))</f>
        <v>#REF!</v>
      </c>
      <c r="R12" s="266" t="e">
        <f>IF(SUM(#REF!,#REF!)=0,"-",SUM(#REF!,#REF!)/COUNT(#REF!,#REF!))</f>
        <v>#REF!</v>
      </c>
      <c r="S12" s="266" t="e">
        <f>IF(SUM(#REF!,#REF!)=0,"-",SUM(#REF!,#REF!)/COUNT(#REF!,#REF!))</f>
        <v>#REF!</v>
      </c>
      <c r="T12" s="266" t="e">
        <f>IF(SUM(PM!#REF!,PM!#REF!,PM!#REF!,PM!#REF!,PM!#REF!)=0,"-",SUM(PM!#REF!,PM!#REF!,PM!#REF!,PM!#REF!,PM!#REF!)/COUNT(PM!#REF!,PM!#REF!,PM!#REF!,PM!#REF!,PM!#REF!))</f>
        <v>#REF!</v>
      </c>
      <c r="U12" s="266" t="e">
        <f>IF(SUM(#REF!,#REF!)=0,"-",SUM(#REF!,#REF!)/COUNT(#REF!,#REF!))</f>
        <v>#REF!</v>
      </c>
      <c r="V12" s="67"/>
    </row>
    <row r="13" spans="1:22" ht="18" customHeight="1" thickBot="1">
      <c r="A13" s="68"/>
      <c r="B13" s="719"/>
      <c r="C13" s="252" t="s">
        <v>188</v>
      </c>
      <c r="D13" s="328" t="e">
        <f>IF(K13="-","",IF(K13=1,"*",IF(K13=2,"**",IF(K13=3,"***",IF(K13=4,"****",IF(K13=5,"*****"))))))</f>
        <v>#REF!</v>
      </c>
      <c r="E13" s="9"/>
      <c r="F13" s="217"/>
      <c r="G13" s="284" t="e">
        <f t="shared" si="0"/>
        <v>#REF!</v>
      </c>
      <c r="K13" s="282" t="e">
        <f t="shared" si="2"/>
        <v>#REF!</v>
      </c>
      <c r="L13" s="282" t="e">
        <f t="shared" si="3"/>
        <v>#REF!</v>
      </c>
      <c r="M13" s="266" t="e">
        <f>IF(SUM(#REF!,#REF!,#REF!)=0,"-",SUM(#REF!,#REF!,#REF!)/COUNT(#REF!,#REF!,#REF!))</f>
        <v>#REF!</v>
      </c>
      <c r="N13" s="266" t="e">
        <f>IF(SUM(CA!#REF!,CA!#REF!,CA!#REF!)=0,"-",SUM(CA!#REF!,CA!#REF!,CA!#REF!)/COUNT(CA!#REF!,CA!#REF!,CA!#REF!))</f>
        <v>#REF!</v>
      </c>
      <c r="O13" s="266" t="e">
        <f>IF(SUM('CDM PD'!#REF!,'CDM PD'!#REF!,'CDM PD'!#REF!)=0,"-",SUM('CDM PD'!#REF!,'CDM PD'!#REF!,'CDM PD'!#REF!)/COUNT('CDM PD'!#REF!,'CDM PD'!#REF!,'CDM PD'!#REF!))</f>
        <v>#REF!</v>
      </c>
      <c r="P13" s="266" t="e">
        <f>IF(SUM(#REF!,#REF!,#REF!)=0,"-",SUM(#REF!,#REF!,#REF!)/COUNT(#REF!,#REF!,#REF!))</f>
        <v>#REF!</v>
      </c>
      <c r="Q13" s="266" t="e">
        <f>IF(SUM(#REF!,#REF!,#REF!)=0,"-",SUM(#REF!,#REF!,#REF!)/COUNT(#REF!,#REF!,#REF!))</f>
        <v>#REF!</v>
      </c>
      <c r="R13" s="266" t="e">
        <f>IF(SUM(#REF!,#REF!)=0,"-",SUM(#REF!,#REF!)/COUNT(#REF!,#REF!))</f>
        <v>#REF!</v>
      </c>
      <c r="S13" s="266" t="e">
        <f>IF(SUM(#REF!,#REF!)=0,"-",SUM(#REF!,#REF!)/COUNT(#REF!,#REF!))</f>
        <v>#REF!</v>
      </c>
      <c r="T13" s="266" t="e">
        <f>IF(SUM(PM!#REF!,PM!#REF!,PM!#REF!,PM!#REF!,PM!#REF!)=0,"-",SUM(PM!#REF!,PM!#REF!,PM!#REF!,PM!#REF!,PM!#REF!)/COUNT(PM!#REF!,PM!#REF!,PM!#REF!,PM!#REF!,PM!#REF!))</f>
        <v>#REF!</v>
      </c>
      <c r="U13" s="266" t="e">
        <f>IF(SUM(#REF!,#REF!)=0,"-",SUM(#REF!,#REF!)/COUNT(#REF!,#REF!))</f>
        <v>#REF!</v>
      </c>
      <c r="V13" s="67"/>
    </row>
    <row r="14" spans="1:22" ht="18" customHeight="1" thickBot="1">
      <c r="A14" s="68"/>
      <c r="B14" s="719"/>
      <c r="C14" s="253" t="s">
        <v>153</v>
      </c>
      <c r="D14" s="328" t="e">
        <f t="shared" si="1"/>
        <v>#REF!</v>
      </c>
      <c r="E14" s="9"/>
      <c r="F14" s="217"/>
      <c r="G14" s="284" t="e">
        <f t="shared" si="0"/>
        <v>#REF!</v>
      </c>
      <c r="H14" s="219" t="s">
        <v>309</v>
      </c>
      <c r="I14" s="219"/>
      <c r="K14" s="282" t="e">
        <f t="shared" si="2"/>
        <v>#REF!</v>
      </c>
      <c r="L14" s="282" t="e">
        <f t="shared" si="3"/>
        <v>#REF!</v>
      </c>
      <c r="M14" s="266" t="e">
        <f>IF(SUM(#REF!,#REF!,#REF!)=0,"-",SUM(#REF!,#REF!,#REF!)/COUNT(#REF!,#REF!,#REF!))</f>
        <v>#REF!</v>
      </c>
      <c r="N14" s="266" t="e">
        <f>IF(SUM(CA!#REF!,CA!#REF!,CA!#REF!)=0,"-",SUM(CA!#REF!,CA!#REF!,CA!#REF!)/COUNT(CA!#REF!,CA!#REF!,CA!#REF!))</f>
        <v>#REF!</v>
      </c>
      <c r="O14" s="266" t="e">
        <f>IF(SUM('CDM PD'!#REF!,'CDM PD'!#REF!,'CDM PD'!#REF!)=0,"-",SUM('CDM PD'!#REF!,'CDM PD'!#REF!,'CDM PD'!#REF!)/COUNT('CDM PD'!#REF!,'CDM PD'!#REF!,'CDM PD'!#REF!))</f>
        <v>#REF!</v>
      </c>
      <c r="P14" s="266" t="e">
        <f>IF(SUM(#REF!,#REF!,#REF!)=0,"-",SUM(#REF!,#REF!,#REF!)/COUNT(#REF!,#REF!,#REF!))</f>
        <v>#REF!</v>
      </c>
      <c r="Q14" s="266" t="e">
        <f>IF(SUM(#REF!,#REF!,#REF!)=0,"-",SUM(#REF!,#REF!,#REF!)/COUNT(#REF!,#REF!,#REF!))</f>
        <v>#REF!</v>
      </c>
      <c r="R14" s="266" t="e">
        <f>IF(SUM(#REF!,#REF!)=0,"-",SUM(#REF!,#REF!)/COUNT(#REF!,#REF!))</f>
        <v>#REF!</v>
      </c>
      <c r="S14" s="266" t="e">
        <f>IF(SUM(#REF!,#REF!)=0,"-",SUM(#REF!,#REF!)/COUNT(#REF!,#REF!))</f>
        <v>#REF!</v>
      </c>
      <c r="T14" s="266" t="e">
        <f>IF(SUM(PM!#REF!,PM!#REF!,PM!#REF!,PM!#REF!,PM!#REF!)=0,"-",SUM(PM!#REF!,PM!#REF!,PM!#REF!,PM!#REF!,PM!#REF!)/COUNT(PM!#REF!,PM!#REF!,PM!#REF!,PM!#REF!,PM!#REF!))</f>
        <v>#REF!</v>
      </c>
      <c r="U14" s="266" t="e">
        <f>IF(SUM(#REF!,#REF!)=0,"-",SUM(#REF!,#REF!)/COUNT(#REF!,#REF!))</f>
        <v>#REF!</v>
      </c>
      <c r="V14" s="67"/>
    </row>
    <row r="15" spans="1:22" ht="6.75" customHeight="1" thickBot="1">
      <c r="A15" s="67"/>
      <c r="B15" s="260"/>
      <c r="C15" s="260"/>
      <c r="D15" s="261"/>
      <c r="G15" s="333" t="e">
        <f>SUM(G9:G14)</f>
        <v>#REF!</v>
      </c>
      <c r="V15" s="67"/>
    </row>
    <row r="16" spans="1:22" ht="28.5" customHeight="1" thickBot="1">
      <c r="A16" s="256"/>
      <c r="B16" s="239" t="s">
        <v>295</v>
      </c>
      <c r="C16" s="240"/>
      <c r="D16" s="218" t="e">
        <f>IF(G23&lt;6,"",IF(H16&lt;6,"*",IF(H16&lt;7,"**",IF(H16&lt;8,"***",IF(H16&lt;=9,"****",IF(L17&gt;9,"*****"))))))</f>
        <v>#REF!</v>
      </c>
      <c r="E16" s="216"/>
      <c r="F16" s="234"/>
      <c r="G16" s="284" t="s">
        <v>309</v>
      </c>
      <c r="H16" s="286" t="e">
        <f>#REF!</f>
        <v>#REF!</v>
      </c>
      <c r="I16" s="411"/>
      <c r="K16" s="219" t="s">
        <v>306</v>
      </c>
      <c r="L16" s="219" t="s">
        <v>305</v>
      </c>
      <c r="M16" s="720" t="s">
        <v>304</v>
      </c>
      <c r="N16" s="720"/>
      <c r="O16" s="720"/>
      <c r="V16" s="67"/>
    </row>
    <row r="17" spans="1:22" ht="18" customHeight="1" thickBot="1">
      <c r="A17" s="257"/>
      <c r="B17" s="721" t="s">
        <v>266</v>
      </c>
      <c r="C17" s="241" t="s">
        <v>190</v>
      </c>
      <c r="D17" s="328" t="e">
        <f>IF(K17="-","",IF(K17=1,"*",IF(K17=2,"**",IF(K17=3,"***",IF(K17=4,"****",IF(K17=5,"*****"))))))</f>
        <v>#REF!</v>
      </c>
      <c r="E17" s="9"/>
      <c r="F17" s="217"/>
      <c r="G17" s="284" t="e">
        <f t="shared" ref="G17:G22" si="4">IF(D17&lt;&gt;"",1)</f>
        <v>#REF!</v>
      </c>
      <c r="K17" s="3" t="e">
        <f>IF(L17="-","-",IF(L17&lt;6,1,IF(L17&lt;7,2,IF(L17&lt;8,3,IF(L17&lt;=9,4,IF(L17&gt;9,5))))))</f>
        <v>#REF!</v>
      </c>
      <c r="L17" s="282" t="e">
        <f>IF(AND(M17="-",N17="-",O17="-"),"-",AVERAGE(M17:O17))</f>
        <v>#REF!</v>
      </c>
      <c r="M17" s="219" t="e">
        <f>#REF!</f>
        <v>#REF!</v>
      </c>
      <c r="N17" s="219" t="e">
        <f>#REF!</f>
        <v>#REF!</v>
      </c>
      <c r="O17" s="219" t="e">
        <f>#REF!</f>
        <v>#REF!</v>
      </c>
      <c r="P17" s="711" t="s">
        <v>265</v>
      </c>
      <c r="Q17" s="711" t="s">
        <v>264</v>
      </c>
      <c r="R17" s="711" t="s">
        <v>263</v>
      </c>
      <c r="S17" s="711" t="s">
        <v>262</v>
      </c>
      <c r="T17" s="711" t="s">
        <v>261</v>
      </c>
      <c r="V17" s="67"/>
    </row>
    <row r="18" spans="1:22" ht="30" thickBot="1">
      <c r="A18" s="68"/>
      <c r="B18" s="722"/>
      <c r="C18" s="242" t="s">
        <v>191</v>
      </c>
      <c r="D18" s="424" t="e">
        <f t="shared" ref="D18:D22" si="5">IF(K18="-","",IF(K18=1,"*",IF(K18=2,"**",IF(K18=3,"***",IF(K18=4,"****",IF(K18=5,"*****"))))))</f>
        <v>#REF!</v>
      </c>
      <c r="E18" s="9"/>
      <c r="F18" s="217"/>
      <c r="G18" s="284" t="e">
        <f t="shared" si="4"/>
        <v>#REF!</v>
      </c>
      <c r="K18" s="3" t="e">
        <f t="shared" ref="K18:K22" si="6">IF(L18="-","-",IF(L18&lt;6,1,IF(L18&lt;7,2,IF(L18&lt;8,3,IF(L18&lt;=9,4,IF(L18&gt;9,5))))))</f>
        <v>#REF!</v>
      </c>
      <c r="L18" s="282" t="e">
        <f t="shared" ref="L18:L22" si="7">IF(AND(M18="-",N18="-",O18="-"),"-",AVERAGE(M18:O18))</f>
        <v>#REF!</v>
      </c>
      <c r="M18" s="219" t="e">
        <f>#REF!</f>
        <v>#REF!</v>
      </c>
      <c r="N18" s="219" t="e">
        <f>#REF!</f>
        <v>#REF!</v>
      </c>
      <c r="O18" s="219" t="e">
        <f>#REF!</f>
        <v>#REF!</v>
      </c>
      <c r="P18" s="712"/>
      <c r="Q18" s="712"/>
      <c r="R18" s="712"/>
      <c r="S18" s="712"/>
      <c r="T18" s="712"/>
      <c r="V18" s="67"/>
    </row>
    <row r="19" spans="1:22" ht="18" customHeight="1" thickBot="1">
      <c r="A19" s="68"/>
      <c r="B19" s="722"/>
      <c r="C19" s="242" t="s">
        <v>155</v>
      </c>
      <c r="D19" s="328" t="e">
        <f t="shared" si="5"/>
        <v>#REF!</v>
      </c>
      <c r="E19" s="9"/>
      <c r="F19" s="217"/>
      <c r="G19" s="284" t="e">
        <f t="shared" si="4"/>
        <v>#REF!</v>
      </c>
      <c r="K19" s="3" t="e">
        <f t="shared" si="6"/>
        <v>#REF!</v>
      </c>
      <c r="L19" s="282" t="e">
        <f t="shared" si="7"/>
        <v>#REF!</v>
      </c>
      <c r="M19" s="219" t="e">
        <f>#REF!</f>
        <v>#REF!</v>
      </c>
      <c r="N19" s="219" t="e">
        <f>#REF!</f>
        <v>#REF!</v>
      </c>
      <c r="O19" s="219" t="e">
        <f>#REF!</f>
        <v>#REF!</v>
      </c>
      <c r="P19" s="712"/>
      <c r="Q19" s="712"/>
      <c r="R19" s="712"/>
      <c r="S19" s="712"/>
      <c r="T19" s="712"/>
      <c r="V19" s="67"/>
    </row>
    <row r="20" spans="1:22" ht="18" customHeight="1" thickBot="1">
      <c r="A20" s="68"/>
      <c r="B20" s="722"/>
      <c r="C20" s="242" t="s">
        <v>152</v>
      </c>
      <c r="D20" s="328" t="e">
        <f t="shared" si="5"/>
        <v>#REF!</v>
      </c>
      <c r="E20" s="9"/>
      <c r="F20" s="217"/>
      <c r="G20" s="284" t="e">
        <f t="shared" si="4"/>
        <v>#REF!</v>
      </c>
      <c r="K20" s="3" t="e">
        <f t="shared" si="6"/>
        <v>#REF!</v>
      </c>
      <c r="L20" s="282" t="e">
        <f t="shared" si="7"/>
        <v>#REF!</v>
      </c>
      <c r="M20" s="219" t="e">
        <f>#REF!</f>
        <v>#REF!</v>
      </c>
      <c r="N20" s="219" t="e">
        <f>#REF!</f>
        <v>#REF!</v>
      </c>
      <c r="O20" s="219" t="e">
        <f>#REF!</f>
        <v>#REF!</v>
      </c>
      <c r="P20" s="712"/>
      <c r="Q20" s="712"/>
      <c r="R20" s="712"/>
      <c r="S20" s="712"/>
      <c r="T20" s="712"/>
      <c r="V20" s="67"/>
    </row>
    <row r="21" spans="1:22" ht="30" thickBot="1">
      <c r="A21" s="68"/>
      <c r="B21" s="722"/>
      <c r="C21" s="242" t="s">
        <v>192</v>
      </c>
      <c r="D21" s="424" t="e">
        <f t="shared" si="5"/>
        <v>#REF!</v>
      </c>
      <c r="E21" s="9"/>
      <c r="F21" s="217"/>
      <c r="G21" s="284" t="e">
        <f t="shared" si="4"/>
        <v>#REF!</v>
      </c>
      <c r="K21" s="3" t="e">
        <f t="shared" si="6"/>
        <v>#REF!</v>
      </c>
      <c r="L21" s="282" t="e">
        <f t="shared" si="7"/>
        <v>#REF!</v>
      </c>
      <c r="M21" s="219" t="e">
        <f>#REF!</f>
        <v>#REF!</v>
      </c>
      <c r="N21" s="219" t="e">
        <f>#REF!</f>
        <v>#REF!</v>
      </c>
      <c r="O21" s="219" t="e">
        <f>#REF!</f>
        <v>#REF!</v>
      </c>
      <c r="P21" s="712"/>
      <c r="Q21" s="712"/>
      <c r="R21" s="712"/>
      <c r="S21" s="712"/>
      <c r="T21" s="712"/>
      <c r="V21" s="67"/>
    </row>
    <row r="22" spans="1:22" ht="18" customHeight="1" thickBot="1">
      <c r="A22" s="68"/>
      <c r="B22" s="722"/>
      <c r="C22" s="243" t="s">
        <v>153</v>
      </c>
      <c r="D22" s="328" t="e">
        <f t="shared" si="5"/>
        <v>#REF!</v>
      </c>
      <c r="E22" s="9"/>
      <c r="F22" s="217"/>
      <c r="G22" s="284" t="e">
        <f t="shared" si="4"/>
        <v>#REF!</v>
      </c>
      <c r="J22" s="219"/>
      <c r="K22" s="3" t="e">
        <f t="shared" si="6"/>
        <v>#REF!</v>
      </c>
      <c r="L22" s="282" t="e">
        <f t="shared" si="7"/>
        <v>#REF!</v>
      </c>
      <c r="M22" s="219" t="e">
        <f>#REF!</f>
        <v>#REF!</v>
      </c>
      <c r="N22" s="219" t="e">
        <f>#REF!</f>
        <v>#REF!</v>
      </c>
      <c r="O22" s="219" t="e">
        <f>#REF!</f>
        <v>#REF!</v>
      </c>
      <c r="P22" s="712"/>
      <c r="Q22" s="712"/>
      <c r="R22" s="712"/>
      <c r="S22" s="712"/>
      <c r="T22" s="712"/>
      <c r="V22" s="67"/>
    </row>
    <row r="23" spans="1:22" ht="6.75" customHeight="1" thickBot="1">
      <c r="A23" s="67"/>
      <c r="B23" s="260"/>
      <c r="C23" s="260"/>
      <c r="D23" s="67"/>
      <c r="G23" s="333" t="e">
        <f>SUM(G17:G22)</f>
        <v>#REF!</v>
      </c>
      <c r="P23" s="713"/>
      <c r="Q23" s="713"/>
      <c r="R23" s="713"/>
      <c r="S23" s="713"/>
      <c r="T23" s="713"/>
      <c r="V23" s="67"/>
    </row>
    <row r="24" spans="1:22" ht="33" customHeight="1" thickBot="1">
      <c r="A24" s="256"/>
      <c r="B24" s="244" t="s">
        <v>296</v>
      </c>
      <c r="C24" s="245"/>
      <c r="D24" s="221" t="str">
        <f>IF(N25&lt;&gt;3,"",IF(L28&lt;=1,"*",IF(L28=2,"**",IF(L28=3,"***",IF(L28=4,"****",IF(L28=5,"*****"))))))</f>
        <v>***</v>
      </c>
      <c r="E24" s="216"/>
      <c r="G24" s="219" t="s">
        <v>324</v>
      </c>
      <c r="H24" s="334" t="s">
        <v>325</v>
      </c>
      <c r="I24" s="334"/>
      <c r="J24" s="219" t="s">
        <v>326</v>
      </c>
      <c r="K24" s="219" t="s">
        <v>327</v>
      </c>
      <c r="L24" s="219" t="s">
        <v>401</v>
      </c>
      <c r="N24" s="219" t="s">
        <v>328</v>
      </c>
      <c r="V24" s="67"/>
    </row>
    <row r="25" spans="1:22" ht="18" customHeight="1">
      <c r="A25" s="68"/>
      <c r="B25" s="277" t="s">
        <v>7</v>
      </c>
      <c r="C25" s="249" t="s">
        <v>7</v>
      </c>
      <c r="D25" s="330" t="str">
        <f>'6-monthly Project data'!I11</f>
        <v>*</v>
      </c>
      <c r="G25" s="335">
        <v>0.1</v>
      </c>
      <c r="H25" s="336">
        <f>G25/G28</f>
        <v>0.44943820224719105</v>
      </c>
      <c r="I25" s="336"/>
      <c r="J25" s="219">
        <f>IF(D25="*",1,IF(D25="**",2,IF(D25="***",3,IF(D25="****",4,IF(D25="*****",5)))))</f>
        <v>1</v>
      </c>
      <c r="K25" s="219">
        <f>IF(H25*J25=0,"",H25*J25)</f>
        <v>0.44943820224719105</v>
      </c>
      <c r="L25" s="219"/>
      <c r="N25" s="284">
        <f>COUNT(K25:K27)</f>
        <v>3</v>
      </c>
      <c r="V25" s="67"/>
    </row>
    <row r="26" spans="1:22" ht="18" customHeight="1">
      <c r="A26" s="257"/>
      <c r="B26" s="278" t="s">
        <v>106</v>
      </c>
      <c r="C26" s="276" t="s">
        <v>254</v>
      </c>
      <c r="D26" s="331" t="str">
        <f>'6-monthly Project data'!I20</f>
        <v>*****</v>
      </c>
      <c r="G26" s="337">
        <v>5.2499999999999998E-2</v>
      </c>
      <c r="H26" s="336">
        <f>G26/G28</f>
        <v>0.23595505617977527</v>
      </c>
      <c r="I26" s="336"/>
      <c r="J26" s="219">
        <f>IF(D26="*",1,IF(D26="**",2,IF(D26="***",3,IF(D26="****",4,IF(D26="*****",5)))))</f>
        <v>5</v>
      </c>
      <c r="K26" s="219">
        <f t="shared" ref="K26:K27" si="8">IF(H26*J26=0,"",H26*J26)</f>
        <v>1.1797752808988764</v>
      </c>
      <c r="L26" s="219"/>
      <c r="V26" s="67"/>
    </row>
    <row r="27" spans="1:22" ht="18" customHeight="1" thickBot="1">
      <c r="A27" s="257"/>
      <c r="B27" s="274"/>
      <c r="C27" s="250" t="s">
        <v>253</v>
      </c>
      <c r="D27" s="332" t="str">
        <f>'6-monthly Project data'!I27</f>
        <v>*****</v>
      </c>
      <c r="G27" s="338">
        <v>7.0000000000000007E-2</v>
      </c>
      <c r="H27" s="339">
        <f>G27/G28</f>
        <v>0.31460674157303375</v>
      </c>
      <c r="I27" s="336"/>
      <c r="J27" s="219">
        <f>IF(D27="*",1,IF(D27="**",2,IF(D27="***",3,IF(D27="****",4,IF(D27="*****",5)))))</f>
        <v>5</v>
      </c>
      <c r="K27" s="219">
        <f t="shared" si="8"/>
        <v>1.5730337078651688</v>
      </c>
      <c r="L27" s="219"/>
      <c r="V27" s="67"/>
    </row>
    <row r="28" spans="1:22" ht="18" customHeight="1">
      <c r="A28" s="68"/>
      <c r="B28" s="67"/>
      <c r="C28" s="67"/>
      <c r="D28" s="258"/>
      <c r="G28" s="224">
        <f>SUM(G25:G27)</f>
        <v>0.2225</v>
      </c>
      <c r="H28" s="275">
        <f>SUM(H25:H27)</f>
        <v>1</v>
      </c>
      <c r="I28" s="275"/>
      <c r="K28">
        <f>SUM(K25:K27)</f>
        <v>3.202247191011236</v>
      </c>
      <c r="L28" s="4">
        <f>ROUND(K28,0)</f>
        <v>3</v>
      </c>
      <c r="V28" s="67"/>
    </row>
    <row r="29" spans="1:22" ht="18" hidden="1" customHeight="1">
      <c r="A29" s="68"/>
      <c r="B29" s="67"/>
      <c r="C29" s="67"/>
      <c r="D29" s="67"/>
      <c r="L29" s="219"/>
      <c r="V29" s="67"/>
    </row>
    <row r="30" spans="1:22" ht="18" hidden="1" customHeight="1">
      <c r="A30" s="68"/>
      <c r="B30" s="67"/>
      <c r="C30" s="67"/>
      <c r="D30" s="67"/>
      <c r="G30" s="288" t="s">
        <v>399</v>
      </c>
      <c r="L30" s="219"/>
      <c r="V30" s="67"/>
    </row>
    <row r="31" spans="1:22" ht="18" hidden="1" customHeight="1">
      <c r="A31" s="68"/>
      <c r="B31" s="67"/>
      <c r="C31" s="67"/>
      <c r="D31" s="67"/>
      <c r="G31" s="288" t="s">
        <v>400</v>
      </c>
      <c r="L31" s="233"/>
      <c r="M31" s="219"/>
      <c r="N31" s="219"/>
      <c r="O31" s="219"/>
      <c r="V31" s="67"/>
    </row>
    <row r="32" spans="1:22" ht="18" hidden="1" customHeight="1">
      <c r="A32" s="68"/>
      <c r="L32" s="219"/>
      <c r="V32" s="67"/>
    </row>
    <row r="33" spans="1:22" ht="18" hidden="1" customHeight="1">
      <c r="A33" s="68"/>
      <c r="L33" s="219"/>
      <c r="V33" s="67"/>
    </row>
    <row r="34" spans="1:22" hidden="1">
      <c r="A34" s="67"/>
      <c r="M34" s="219"/>
      <c r="N34" s="219"/>
      <c r="O34" s="219"/>
      <c r="P34" s="219"/>
      <c r="V34" s="67"/>
    </row>
    <row r="35" spans="1:22" ht="13" hidden="1">
      <c r="A35" s="67"/>
      <c r="M35" s="265"/>
      <c r="V35" s="67"/>
    </row>
    <row r="36" spans="1:22" ht="13" hidden="1">
      <c r="A36" s="67"/>
      <c r="M36" s="265"/>
      <c r="V36" s="67"/>
    </row>
    <row r="37" spans="1:22" ht="13" hidden="1">
      <c r="M37" s="265"/>
      <c r="V37" s="67"/>
    </row>
    <row r="38" spans="1:22" ht="13" hidden="1">
      <c r="M38" s="265"/>
      <c r="V38" s="67"/>
    </row>
  </sheetData>
  <sheetProtection password="ED7E" sheet="1" objects="1" scenarios="1"/>
  <mergeCells count="10">
    <mergeCell ref="Q17:Q23"/>
    <mergeCell ref="R17:R23"/>
    <mergeCell ref="S17:S23"/>
    <mergeCell ref="T17:T23"/>
    <mergeCell ref="B2:D2"/>
    <mergeCell ref="B4:D4"/>
    <mergeCell ref="B9:B14"/>
    <mergeCell ref="M16:O16"/>
    <mergeCell ref="B17:B22"/>
    <mergeCell ref="P17:P2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tabColor rgb="FFFFC000"/>
    <pageSetUpPr fitToPage="1"/>
  </sheetPr>
  <dimension ref="A1:Z102"/>
  <sheetViews>
    <sheetView showGridLines="0" showRowColHeaders="0" topLeftCell="B1" zoomScale="110" zoomScaleNormal="110" workbookViewId="0">
      <pane ySplit="6" topLeftCell="A43" activePane="bottomLeft" state="frozen"/>
      <selection activeCell="B23" sqref="B23"/>
      <selection pane="bottomLeft" activeCell="H35" sqref="H35"/>
    </sheetView>
  </sheetViews>
  <sheetFormatPr defaultColWidth="0" defaultRowHeight="13" zeroHeight="1"/>
  <cols>
    <col min="1" max="1" width="1.54296875" style="114" customWidth="1"/>
    <col min="2" max="2" width="3.7265625" style="114" bestFit="1" customWidth="1"/>
    <col min="3" max="3" width="3" style="147" bestFit="1" customWidth="1"/>
    <col min="4" max="4" width="32.453125" style="114" customWidth="1"/>
    <col min="5" max="5" width="12" style="113" customWidth="1"/>
    <col min="6" max="6" width="0.81640625" style="114" customWidth="1"/>
    <col min="7" max="7" width="13" style="114" bestFit="1" customWidth="1"/>
    <col min="8" max="8" width="0.81640625" style="114" customWidth="1"/>
    <col min="9" max="9" width="11.1796875" style="114" customWidth="1"/>
    <col min="10" max="10" width="31" style="114" customWidth="1"/>
    <col min="11" max="11" width="1.54296875" style="114" customWidth="1"/>
    <col min="12" max="26" width="0" style="114" hidden="1" customWidth="1"/>
    <col min="27" max="16384" width="9.1796875" style="114" hidden="1"/>
  </cols>
  <sheetData>
    <row r="1" spans="1:26" ht="5.25" customHeight="1">
      <c r="A1" s="111"/>
      <c r="B1" s="111"/>
      <c r="C1" s="116"/>
      <c r="D1" s="111"/>
      <c r="E1" s="117"/>
      <c r="F1" s="111"/>
      <c r="G1" s="111"/>
      <c r="H1" s="111"/>
      <c r="I1" s="111"/>
      <c r="J1" s="111"/>
      <c r="K1" s="111"/>
      <c r="R1" s="111"/>
      <c r="S1" s="111"/>
      <c r="T1" s="111"/>
      <c r="U1" s="111"/>
      <c r="V1" s="111"/>
      <c r="W1" s="111"/>
      <c r="X1" s="111"/>
      <c r="Y1" s="111"/>
      <c r="Z1" s="111"/>
    </row>
    <row r="2" spans="1:26" ht="34.5" customHeight="1">
      <c r="A2" s="111"/>
      <c r="B2" s="671" t="s">
        <v>292</v>
      </c>
      <c r="C2" s="671"/>
      <c r="D2" s="671"/>
      <c r="E2" s="671"/>
      <c r="F2" s="671"/>
      <c r="G2" s="671"/>
      <c r="H2" s="671"/>
      <c r="I2" s="671"/>
      <c r="J2" s="671"/>
      <c r="K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ht="5.25" customHeight="1" thickBot="1">
      <c r="A3" s="111"/>
      <c r="B3" s="111"/>
      <c r="C3" s="116"/>
      <c r="D3" s="111"/>
      <c r="E3" s="117"/>
      <c r="F3" s="111"/>
      <c r="G3" s="111"/>
      <c r="H3" s="111"/>
      <c r="I3" s="111"/>
      <c r="J3" s="111"/>
      <c r="K3" s="111"/>
      <c r="R3" s="111"/>
      <c r="S3" s="111"/>
      <c r="T3" s="111"/>
      <c r="U3" s="111"/>
      <c r="V3" s="111"/>
      <c r="W3" s="111"/>
      <c r="X3" s="111"/>
      <c r="Y3" s="111"/>
      <c r="Z3" s="111"/>
    </row>
    <row r="4" spans="1:26" ht="13.5" thickBot="1">
      <c r="A4" s="111"/>
      <c r="B4" s="672" t="e">
        <f>IF(#REF!="","Complete Project Details",#REF!)</f>
        <v>#REF!</v>
      </c>
      <c r="C4" s="673"/>
      <c r="D4" s="673"/>
      <c r="E4" s="673"/>
      <c r="F4" s="388"/>
      <c r="G4" s="351" t="e">
        <f>IF(#REF!="","",#REF!)</f>
        <v>#REF!</v>
      </c>
      <c r="H4" s="386"/>
      <c r="I4" s="350" t="e">
        <f>IF(#REF!="","",#REF!)</f>
        <v>#REF!</v>
      </c>
      <c r="J4" s="387" t="e">
        <f>IF(#REF!="","",#REF!)</f>
        <v>#REF!</v>
      </c>
      <c r="K4" s="111"/>
      <c r="R4" s="152"/>
      <c r="S4" s="111"/>
      <c r="T4" s="111"/>
      <c r="U4" s="111"/>
      <c r="V4" s="111"/>
      <c r="W4" s="111"/>
      <c r="X4" s="111"/>
      <c r="Y4" s="111"/>
      <c r="Z4" s="111"/>
    </row>
    <row r="5" spans="1:26" ht="5.25" customHeight="1">
      <c r="A5" s="111"/>
      <c r="B5" s="111"/>
      <c r="C5" s="116"/>
      <c r="D5" s="111"/>
      <c r="E5" s="117"/>
      <c r="F5" s="111"/>
      <c r="G5" s="111"/>
      <c r="H5" s="111"/>
      <c r="I5" s="348"/>
      <c r="J5" s="346"/>
      <c r="K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>
      <c r="A6" s="111"/>
      <c r="B6" s="728" t="s">
        <v>111</v>
      </c>
      <c r="C6" s="728"/>
      <c r="D6" s="729"/>
      <c r="E6" s="467" t="s">
        <v>67</v>
      </c>
      <c r="F6" s="122"/>
      <c r="G6" s="372" t="s">
        <v>64</v>
      </c>
      <c r="H6" s="123"/>
      <c r="I6" s="373" t="s">
        <v>115</v>
      </c>
      <c r="J6" s="468" t="s">
        <v>65</v>
      </c>
      <c r="K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8.15" customHeight="1">
      <c r="A7" s="111"/>
      <c r="B7" s="111"/>
      <c r="C7" s="433"/>
      <c r="D7" s="434"/>
      <c r="E7" s="117"/>
      <c r="F7" s="111"/>
      <c r="G7" s="94"/>
      <c r="H7" s="111"/>
      <c r="I7" s="311"/>
      <c r="J7" s="169"/>
      <c r="K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>
      <c r="A8" s="111"/>
      <c r="B8" s="663" t="s">
        <v>78</v>
      </c>
      <c r="C8" s="362" t="s">
        <v>52</v>
      </c>
      <c r="D8" s="374" t="s">
        <v>183</v>
      </c>
      <c r="E8" s="435" t="s">
        <v>174</v>
      </c>
      <c r="F8" s="123"/>
      <c r="G8" s="375" t="s">
        <v>64</v>
      </c>
      <c r="H8" s="123"/>
      <c r="I8" s="373" t="s">
        <v>115</v>
      </c>
      <c r="J8" s="470" t="s">
        <v>65</v>
      </c>
      <c r="K8" s="111"/>
      <c r="R8" s="125"/>
      <c r="S8" s="111"/>
      <c r="T8" s="111"/>
      <c r="U8" s="111"/>
      <c r="V8" s="111"/>
      <c r="W8" s="111"/>
      <c r="X8" s="111"/>
      <c r="Y8" s="111"/>
      <c r="Z8" s="111"/>
    </row>
    <row r="9" spans="1:26">
      <c r="A9" s="111"/>
      <c r="B9" s="730"/>
      <c r="C9" s="153">
        <v>1</v>
      </c>
      <c r="D9" s="154" t="s">
        <v>214</v>
      </c>
      <c r="E9" s="55">
        <v>10000000</v>
      </c>
      <c r="F9" s="155"/>
      <c r="G9" s="724">
        <f>IF(OR(E9="",E10=""),"",E10/E9)</f>
        <v>1.01</v>
      </c>
      <c r="H9" s="155"/>
      <c r="I9" s="726" t="str">
        <f>IF(E10="","",IF(G9&gt;L9,"*",IF(G9&gt;M9,"**",IF(G9&gt;N9,"***",IF(G9&gt;=O9,"****",IF(G9&lt;P9,"*****"))))))</f>
        <v>**</v>
      </c>
      <c r="J9" s="732"/>
      <c r="K9" s="111"/>
      <c r="L9" s="322">
        <v>1.05</v>
      </c>
      <c r="M9" s="322">
        <v>1</v>
      </c>
      <c r="N9" s="322">
        <v>0.95</v>
      </c>
      <c r="O9" s="322">
        <v>0.94</v>
      </c>
      <c r="P9" s="322">
        <v>0.94</v>
      </c>
      <c r="Q9" s="323" t="s">
        <v>350</v>
      </c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8" customHeight="1">
      <c r="A10" s="111"/>
      <c r="B10" s="730"/>
      <c r="C10" s="153">
        <v>2</v>
      </c>
      <c r="D10" s="154" t="s">
        <v>213</v>
      </c>
      <c r="E10" s="56">
        <v>10100000</v>
      </c>
      <c r="F10" s="156"/>
      <c r="G10" s="725"/>
      <c r="H10" s="156"/>
      <c r="I10" s="727"/>
      <c r="J10" s="733"/>
      <c r="K10" s="345"/>
      <c r="L10" s="319" t="s">
        <v>112</v>
      </c>
      <c r="M10" s="320" t="s">
        <v>346</v>
      </c>
      <c r="N10" s="319" t="s">
        <v>347</v>
      </c>
      <c r="O10" s="319" t="s">
        <v>348</v>
      </c>
      <c r="P10" s="321" t="s">
        <v>349</v>
      </c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ht="5.15" customHeight="1">
      <c r="A11" s="111"/>
      <c r="B11" s="730"/>
      <c r="C11" s="158"/>
      <c r="D11" s="159"/>
      <c r="E11" s="160"/>
      <c r="F11" s="161"/>
      <c r="G11" s="162"/>
      <c r="H11" s="161"/>
      <c r="I11" s="309"/>
      <c r="J11" s="148"/>
      <c r="K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>
      <c r="A12" s="111"/>
      <c r="B12" s="730"/>
      <c r="C12" s="362" t="s">
        <v>53</v>
      </c>
      <c r="D12" s="374" t="s">
        <v>63</v>
      </c>
      <c r="E12" s="371" t="s">
        <v>174</v>
      </c>
      <c r="F12" s="123"/>
      <c r="G12" s="375" t="s">
        <v>64</v>
      </c>
      <c r="H12" s="123"/>
      <c r="I12" s="373" t="s">
        <v>115</v>
      </c>
      <c r="J12" s="354" t="s">
        <v>65</v>
      </c>
      <c r="K12" s="125"/>
      <c r="R12" s="125"/>
      <c r="S12" s="111"/>
      <c r="T12" s="111"/>
      <c r="U12" s="111"/>
      <c r="V12" s="111"/>
      <c r="W12" s="111"/>
      <c r="X12" s="111"/>
      <c r="Y12" s="111"/>
      <c r="Z12" s="111"/>
    </row>
    <row r="13" spans="1:26" ht="15" customHeight="1">
      <c r="A13" s="111"/>
      <c r="B13" s="730"/>
      <c r="C13" s="153">
        <v>1</v>
      </c>
      <c r="D13" s="163" t="s">
        <v>182</v>
      </c>
      <c r="E13" s="57">
        <v>9500000</v>
      </c>
      <c r="F13" s="164"/>
      <c r="G13" s="724">
        <f>IF(OR(E13="",E14=""),"",E14/E13)</f>
        <v>0.98947368421052628</v>
      </c>
      <c r="H13" s="164"/>
      <c r="I13" s="726" t="str">
        <f>IF(E14="","",IF(G13&gt;L13,"*",IF(G13&lt;=P13,"*****")))</f>
        <v>*****</v>
      </c>
      <c r="J13" s="734"/>
      <c r="K13" s="111"/>
      <c r="L13" s="322">
        <v>1</v>
      </c>
      <c r="M13" s="322"/>
      <c r="N13" s="322"/>
      <c r="O13" s="322"/>
      <c r="P13" s="322">
        <v>1</v>
      </c>
      <c r="Q13" s="323" t="s">
        <v>350</v>
      </c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27" customHeight="1" thickBot="1">
      <c r="A14" s="111"/>
      <c r="B14" s="731"/>
      <c r="C14" s="153">
        <v>2</v>
      </c>
      <c r="D14" s="165" t="s">
        <v>216</v>
      </c>
      <c r="E14" s="57">
        <v>9400000</v>
      </c>
      <c r="F14" s="156"/>
      <c r="G14" s="725"/>
      <c r="H14" s="156"/>
      <c r="I14" s="727"/>
      <c r="J14" s="733"/>
      <c r="K14" s="111"/>
      <c r="L14" s="166" t="s">
        <v>113</v>
      </c>
      <c r="M14" s="167"/>
      <c r="N14" s="166"/>
      <c r="O14" s="166"/>
      <c r="P14" s="168" t="s">
        <v>114</v>
      </c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ht="8.15" customHeight="1">
      <c r="A15" s="111"/>
      <c r="B15" s="169"/>
      <c r="C15" s="116"/>
      <c r="D15" s="111"/>
      <c r="E15" s="117"/>
      <c r="F15" s="111"/>
      <c r="G15" s="94"/>
      <c r="H15" s="111"/>
      <c r="I15" s="310"/>
      <c r="J15" s="111"/>
      <c r="K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>
      <c r="A16" s="111"/>
      <c r="B16" s="663" t="s">
        <v>68</v>
      </c>
      <c r="C16" s="436" t="s">
        <v>54</v>
      </c>
      <c r="D16" s="437" t="s">
        <v>66</v>
      </c>
      <c r="E16" s="435" t="s">
        <v>175</v>
      </c>
      <c r="F16" s="122"/>
      <c r="G16" s="372" t="s">
        <v>64</v>
      </c>
      <c r="H16" s="170"/>
      <c r="I16" s="438" t="s">
        <v>115</v>
      </c>
      <c r="J16" s="469" t="s">
        <v>65</v>
      </c>
      <c r="K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ht="16.5" customHeight="1">
      <c r="A17" s="111"/>
      <c r="B17" s="663"/>
      <c r="C17" s="136">
        <v>1</v>
      </c>
      <c r="D17" s="163" t="s">
        <v>159</v>
      </c>
      <c r="E17" s="58">
        <v>52</v>
      </c>
      <c r="F17" s="111"/>
      <c r="G17" s="743">
        <f>IF(OR(E17="",E18="",E19=""),"",E19-(E17+E18))</f>
        <v>0</v>
      </c>
      <c r="H17" s="111"/>
      <c r="I17" s="736" t="str">
        <f>IF(E19="","",IF(G17&gt;L19,"*",IF(G17&gt;M19,"**",IF(G17&gt;N19,"***",IF(G17=O19,"****",IF(G17&lt;P19,"*****"))))))</f>
        <v>****</v>
      </c>
      <c r="J17" s="732"/>
      <c r="K17" s="111"/>
      <c r="R17" s="125"/>
      <c r="S17" s="111"/>
      <c r="T17" s="111"/>
      <c r="U17" s="111"/>
      <c r="V17" s="111"/>
      <c r="W17" s="111"/>
      <c r="X17" s="111"/>
      <c r="Y17" s="111"/>
      <c r="Z17" s="111"/>
    </row>
    <row r="18" spans="1:26" ht="26">
      <c r="A18" s="111"/>
      <c r="B18" s="663"/>
      <c r="C18" s="136">
        <v>2</v>
      </c>
      <c r="D18" s="165" t="s">
        <v>173</v>
      </c>
      <c r="E18" s="59">
        <v>2</v>
      </c>
      <c r="F18" s="111"/>
      <c r="G18" s="744"/>
      <c r="H18" s="111"/>
      <c r="I18" s="736"/>
      <c r="J18" s="735"/>
      <c r="K18" s="111"/>
      <c r="R18" s="125"/>
      <c r="S18" s="111"/>
      <c r="T18" s="111"/>
      <c r="U18" s="111"/>
      <c r="V18" s="111"/>
      <c r="W18" s="111"/>
      <c r="X18" s="111"/>
      <c r="Y18" s="111"/>
      <c r="Z18" s="111"/>
    </row>
    <row r="19" spans="1:26" ht="13.5" thickBot="1">
      <c r="A19" s="111"/>
      <c r="B19" s="663"/>
      <c r="C19" s="136">
        <v>3</v>
      </c>
      <c r="D19" s="171" t="s">
        <v>160</v>
      </c>
      <c r="E19" s="58">
        <v>54</v>
      </c>
      <c r="F19" s="111"/>
      <c r="G19" s="744"/>
      <c r="H19" s="111"/>
      <c r="I19" s="736"/>
      <c r="J19" s="735"/>
      <c r="K19" s="111"/>
      <c r="L19" s="322">
        <v>8</v>
      </c>
      <c r="M19" s="322">
        <v>4</v>
      </c>
      <c r="N19" s="322">
        <v>0</v>
      </c>
      <c r="O19" s="322">
        <v>0</v>
      </c>
      <c r="P19" s="322">
        <v>0</v>
      </c>
      <c r="Q19" s="323" t="s">
        <v>350</v>
      </c>
      <c r="R19" s="125"/>
      <c r="S19" s="111"/>
      <c r="T19" s="111"/>
      <c r="U19" s="111"/>
      <c r="V19" s="111"/>
      <c r="W19" s="111"/>
      <c r="X19" s="111"/>
      <c r="Y19" s="111"/>
      <c r="Z19" s="111"/>
    </row>
    <row r="20" spans="1:26" ht="13.5" customHeight="1" thickBot="1">
      <c r="A20" s="111"/>
      <c r="B20" s="663"/>
      <c r="C20" s="136">
        <v>4</v>
      </c>
      <c r="D20" s="165" t="s">
        <v>172</v>
      </c>
      <c r="E20" s="172"/>
      <c r="F20" s="173"/>
      <c r="G20" s="745"/>
      <c r="H20" s="173"/>
      <c r="I20" s="727"/>
      <c r="J20" s="733"/>
      <c r="K20" s="111"/>
      <c r="L20" s="174" t="s">
        <v>169</v>
      </c>
      <c r="M20" s="175" t="s">
        <v>170</v>
      </c>
      <c r="N20" s="174" t="s">
        <v>171</v>
      </c>
      <c r="O20" s="176" t="s">
        <v>116</v>
      </c>
      <c r="P20" s="177" t="s">
        <v>117</v>
      </c>
      <c r="R20" s="125"/>
      <c r="S20" s="111"/>
      <c r="T20" s="111"/>
      <c r="U20" s="111"/>
      <c r="V20" s="111"/>
      <c r="W20" s="111"/>
      <c r="X20" s="111"/>
      <c r="Y20" s="111"/>
      <c r="Z20" s="111"/>
    </row>
    <row r="21" spans="1:26" ht="8.15" customHeight="1">
      <c r="A21" s="111"/>
      <c r="B21" s="169"/>
      <c r="C21" s="116"/>
      <c r="D21" s="111"/>
      <c r="E21" s="117"/>
      <c r="F21" s="111"/>
      <c r="G21" s="94"/>
      <c r="H21" s="111"/>
      <c r="I21" s="311"/>
      <c r="J21" s="169"/>
      <c r="K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>
      <c r="A22" s="111"/>
      <c r="B22" s="663" t="s">
        <v>80</v>
      </c>
      <c r="C22" s="439" t="s">
        <v>55</v>
      </c>
      <c r="D22" s="440" t="s">
        <v>69</v>
      </c>
      <c r="E22" s="441" t="s">
        <v>94</v>
      </c>
      <c r="F22" s="178"/>
      <c r="G22" s="442" t="s">
        <v>64</v>
      </c>
      <c r="H22" s="179"/>
      <c r="I22" s="443" t="s">
        <v>115</v>
      </c>
      <c r="J22" s="452" t="s">
        <v>65</v>
      </c>
      <c r="K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ht="15" customHeight="1">
      <c r="A23" s="111"/>
      <c r="B23" s="663"/>
      <c r="C23" s="138">
        <v>1</v>
      </c>
      <c r="D23" s="180" t="s">
        <v>70</v>
      </c>
      <c r="E23" s="212">
        <v>6</v>
      </c>
      <c r="F23" s="100"/>
      <c r="G23" s="300"/>
      <c r="H23" s="100"/>
      <c r="I23" s="314"/>
      <c r="J23" s="723"/>
      <c r="K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ht="15" customHeight="1">
      <c r="A24" s="111"/>
      <c r="B24" s="663"/>
      <c r="C24" s="138">
        <v>2</v>
      </c>
      <c r="D24" s="180" t="s">
        <v>71</v>
      </c>
      <c r="E24" s="212">
        <v>5</v>
      </c>
      <c r="F24" s="100"/>
      <c r="G24" s="301"/>
      <c r="H24" s="100"/>
      <c r="I24" s="93"/>
      <c r="J24" s="667"/>
      <c r="K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ht="15" customHeight="1">
      <c r="A25" s="111"/>
      <c r="B25" s="663"/>
      <c r="C25" s="138">
        <v>3</v>
      </c>
      <c r="D25" s="180" t="s">
        <v>72</v>
      </c>
      <c r="E25" s="212">
        <v>4</v>
      </c>
      <c r="F25" s="100"/>
      <c r="G25" s="301"/>
      <c r="H25" s="100"/>
      <c r="I25" s="93"/>
      <c r="J25" s="667"/>
      <c r="K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ht="15" customHeight="1">
      <c r="A26" s="111"/>
      <c r="B26" s="663"/>
      <c r="C26" s="138">
        <v>4</v>
      </c>
      <c r="D26" s="180" t="s">
        <v>73</v>
      </c>
      <c r="E26" s="212">
        <v>3</v>
      </c>
      <c r="F26" s="100"/>
      <c r="G26" s="301"/>
      <c r="H26" s="100"/>
      <c r="I26" s="93"/>
      <c r="J26" s="667"/>
      <c r="K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ht="15" customHeight="1">
      <c r="A27" s="111"/>
      <c r="B27" s="663"/>
      <c r="C27" s="138">
        <v>5</v>
      </c>
      <c r="D27" s="180" t="s">
        <v>64</v>
      </c>
      <c r="E27" s="212">
        <v>2</v>
      </c>
      <c r="F27" s="100"/>
      <c r="G27" s="301"/>
      <c r="H27" s="100"/>
      <c r="I27" s="93"/>
      <c r="J27" s="667"/>
      <c r="K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ht="15" customHeight="1">
      <c r="A28" s="111"/>
      <c r="B28" s="663"/>
      <c r="C28" s="138">
        <v>6</v>
      </c>
      <c r="D28" s="180" t="s">
        <v>74</v>
      </c>
      <c r="E28" s="212">
        <v>1</v>
      </c>
      <c r="F28" s="100"/>
      <c r="G28" s="301"/>
      <c r="H28" s="100"/>
      <c r="I28" s="93"/>
      <c r="J28" s="667"/>
      <c r="K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ht="15" customHeight="1">
      <c r="A29" s="111"/>
      <c r="B29" s="663"/>
      <c r="C29" s="138">
        <v>7</v>
      </c>
      <c r="D29" s="180" t="s">
        <v>30</v>
      </c>
      <c r="E29" s="212">
        <v>6</v>
      </c>
      <c r="F29" s="100"/>
      <c r="G29" s="301"/>
      <c r="H29" s="100"/>
      <c r="I29" s="93"/>
      <c r="J29" s="667"/>
      <c r="K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>
      <c r="A30" s="111"/>
      <c r="B30" s="663"/>
      <c r="C30" s="138">
        <v>8</v>
      </c>
      <c r="D30" s="180" t="s">
        <v>75</v>
      </c>
      <c r="E30" s="212">
        <v>6</v>
      </c>
      <c r="F30" s="100"/>
      <c r="G30" s="301"/>
      <c r="H30" s="100"/>
      <c r="I30" s="93"/>
      <c r="J30" s="667"/>
      <c r="K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ht="15" customHeight="1">
      <c r="A31" s="111"/>
      <c r="B31" s="663"/>
      <c r="C31" s="138">
        <v>9</v>
      </c>
      <c r="D31" s="180" t="s">
        <v>76</v>
      </c>
      <c r="E31" s="212">
        <v>6</v>
      </c>
      <c r="F31" s="100"/>
      <c r="G31" s="301"/>
      <c r="H31" s="100"/>
      <c r="I31" s="93"/>
      <c r="J31" s="667"/>
      <c r="K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5" customHeight="1" thickBot="1">
      <c r="A32" s="111"/>
      <c r="B32" s="663"/>
      <c r="C32" s="138">
        <v>10</v>
      </c>
      <c r="D32" s="180" t="s">
        <v>77</v>
      </c>
      <c r="E32" s="212">
        <v>6</v>
      </c>
      <c r="F32" s="100"/>
      <c r="G32" s="302"/>
      <c r="H32" s="100"/>
      <c r="I32" s="93"/>
      <c r="J32" s="667"/>
      <c r="K32" s="111"/>
      <c r="L32" s="322">
        <v>3</v>
      </c>
      <c r="M32" s="322">
        <v>4</v>
      </c>
      <c r="N32" s="322">
        <v>4.5</v>
      </c>
      <c r="O32" s="322">
        <v>5</v>
      </c>
      <c r="P32" s="322">
        <v>5</v>
      </c>
      <c r="Q32" s="323" t="s">
        <v>350</v>
      </c>
      <c r="R32" s="111"/>
      <c r="S32" s="111"/>
      <c r="T32" s="111"/>
      <c r="U32" s="111"/>
      <c r="V32" s="111"/>
      <c r="W32" s="111"/>
      <c r="X32" s="111"/>
      <c r="Y32" s="111"/>
      <c r="Z32" s="111"/>
    </row>
    <row r="33" spans="1:26" ht="15" customHeight="1">
      <c r="A33" s="111"/>
      <c r="B33" s="663"/>
      <c r="C33" s="138">
        <v>11</v>
      </c>
      <c r="D33" s="181" t="s">
        <v>6</v>
      </c>
      <c r="E33" s="182"/>
      <c r="F33" s="183"/>
      <c r="G33" s="212">
        <v>5.2</v>
      </c>
      <c r="H33" s="183"/>
      <c r="I33" s="214" t="str">
        <f>IF(G33="","",IF(G33&lt;L32,"*",IF(G33&lt;M32,"**",IF(G33&lt;N32,"***",IF(G33&lt;=O32,"****",IF(G33&gt;P32,"*****"))))))</f>
        <v>*****</v>
      </c>
      <c r="J33" s="668"/>
      <c r="K33" s="111"/>
      <c r="L33" s="184" t="s">
        <v>118</v>
      </c>
      <c r="M33" s="157" t="s">
        <v>119</v>
      </c>
      <c r="N33" s="185" t="s">
        <v>120</v>
      </c>
      <c r="O33" s="157" t="s">
        <v>121</v>
      </c>
      <c r="P33" s="157" t="s">
        <v>122</v>
      </c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8.15" customHeight="1">
      <c r="A34" s="111"/>
      <c r="B34" s="663"/>
      <c r="G34" s="267"/>
      <c r="I34" s="310"/>
      <c r="J34" s="148"/>
      <c r="K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26">
      <c r="A35" s="111"/>
      <c r="B35" s="663"/>
      <c r="C35" s="445" t="s">
        <v>56</v>
      </c>
      <c r="D35" s="444" t="s">
        <v>81</v>
      </c>
      <c r="E35" s="441" t="s">
        <v>144</v>
      </c>
      <c r="F35" s="178"/>
      <c r="G35" s="442" t="s">
        <v>64</v>
      </c>
      <c r="H35" s="179"/>
      <c r="I35" s="443" t="s">
        <v>115</v>
      </c>
      <c r="J35" s="377" t="s">
        <v>65</v>
      </c>
      <c r="K35" s="465"/>
      <c r="L35" s="322">
        <v>7</v>
      </c>
      <c r="M35" s="322">
        <v>7</v>
      </c>
      <c r="N35" s="322">
        <v>8</v>
      </c>
      <c r="O35" s="322">
        <v>9</v>
      </c>
      <c r="P35" s="322">
        <v>10</v>
      </c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45" customHeight="1">
      <c r="A36" s="111"/>
      <c r="B36" s="663"/>
      <c r="C36" s="138">
        <v>1</v>
      </c>
      <c r="D36" s="171" t="s">
        <v>332</v>
      </c>
      <c r="E36" s="59">
        <v>9</v>
      </c>
      <c r="F36" s="86"/>
      <c r="G36" s="85">
        <f>IF(E36="","",E36)</f>
        <v>9</v>
      </c>
      <c r="H36" s="86"/>
      <c r="I36" s="89" t="str">
        <f>IF(G36="","",IF(G36&lt;L35,"*",IF(G36=M35,"**",IF(G36=N35,"***",IF(G36=O35,"****",IF(G36=P35,"*****"))))))</f>
        <v>****</v>
      </c>
      <c r="J36" s="723"/>
      <c r="K36" s="111"/>
      <c r="L36" s="321" t="s">
        <v>123</v>
      </c>
      <c r="M36" s="186">
        <v>7</v>
      </c>
      <c r="N36" s="186">
        <v>8</v>
      </c>
      <c r="O36" s="186">
        <v>9</v>
      </c>
      <c r="P36" s="186">
        <v>10</v>
      </c>
      <c r="R36" s="125"/>
      <c r="S36" s="111"/>
      <c r="T36" s="111"/>
      <c r="U36" s="111"/>
      <c r="V36" s="111"/>
      <c r="W36" s="111"/>
      <c r="X36" s="111"/>
      <c r="Y36" s="111"/>
      <c r="Z36" s="111"/>
    </row>
    <row r="37" spans="1:26" ht="28.5" customHeight="1">
      <c r="A37" s="111"/>
      <c r="B37" s="663"/>
      <c r="C37" s="138">
        <v>2</v>
      </c>
      <c r="D37" s="187" t="s">
        <v>79</v>
      </c>
      <c r="E37" s="58">
        <v>125</v>
      </c>
      <c r="F37" s="88"/>
      <c r="G37" s="87">
        <f>IF(E37="","",E37)</f>
        <v>125</v>
      </c>
      <c r="H37" s="88"/>
      <c r="I37" s="89" t="str">
        <f>IF(G37="","",IF(G37&gt;Q37,"*",IF(G37&gt;R37,"**",IF(G37&gt;S37,"***",IF(G37&gt;T37,"****",IF(G37=U37,"*****"))))))</f>
        <v>*</v>
      </c>
      <c r="J37" s="668"/>
      <c r="K37" s="111"/>
      <c r="L37" s="146" t="s">
        <v>124</v>
      </c>
      <c r="M37" s="188" t="s">
        <v>125</v>
      </c>
      <c r="N37" s="189" t="s">
        <v>126</v>
      </c>
      <c r="O37" s="188" t="s">
        <v>127</v>
      </c>
      <c r="P37" s="189">
        <v>0</v>
      </c>
      <c r="Q37" s="322">
        <v>100</v>
      </c>
      <c r="R37" s="322">
        <v>50</v>
      </c>
      <c r="S37" s="322">
        <v>25</v>
      </c>
      <c r="T37" s="322">
        <v>0</v>
      </c>
      <c r="U37" s="322">
        <v>0</v>
      </c>
      <c r="V37" s="324" t="s">
        <v>350</v>
      </c>
      <c r="W37" s="111"/>
      <c r="X37" s="111"/>
      <c r="Y37" s="111"/>
      <c r="Z37" s="111"/>
    </row>
    <row r="38" spans="1:26" ht="8.15" customHeight="1">
      <c r="A38" s="111"/>
      <c r="B38" s="111"/>
      <c r="C38" s="116"/>
      <c r="D38" s="111"/>
      <c r="E38" s="117"/>
      <c r="F38" s="111"/>
      <c r="G38" s="94"/>
      <c r="H38" s="111"/>
      <c r="I38" s="447"/>
      <c r="J38" s="169"/>
      <c r="K38" s="111"/>
      <c r="L38" s="111"/>
      <c r="M38" s="111"/>
      <c r="N38" s="190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6">
      <c r="A39" s="111"/>
      <c r="B39" s="663" t="s">
        <v>7</v>
      </c>
      <c r="C39" s="446" t="s">
        <v>57</v>
      </c>
      <c r="D39" s="437" t="s">
        <v>7</v>
      </c>
      <c r="E39" s="435" t="s">
        <v>67</v>
      </c>
      <c r="F39" s="122"/>
      <c r="G39" s="372" t="s">
        <v>64</v>
      </c>
      <c r="H39" s="170"/>
      <c r="I39" s="378" t="s">
        <v>115</v>
      </c>
      <c r="J39" s="466" t="s">
        <v>65</v>
      </c>
      <c r="K39" s="125"/>
      <c r="R39" s="125"/>
      <c r="S39" s="111"/>
      <c r="T39" s="111"/>
      <c r="U39" s="111"/>
      <c r="V39" s="111"/>
      <c r="W39" s="111"/>
      <c r="X39" s="111"/>
      <c r="Y39" s="111"/>
      <c r="Z39" s="111"/>
    </row>
    <row r="40" spans="1:26" ht="26">
      <c r="A40" s="111"/>
      <c r="B40" s="663"/>
      <c r="C40" s="126">
        <v>1</v>
      </c>
      <c r="D40" s="127" t="s">
        <v>166</v>
      </c>
      <c r="E40" s="230">
        <v>1</v>
      </c>
      <c r="F40" s="91"/>
      <c r="G40" s="90"/>
      <c r="H40" s="91"/>
      <c r="I40" s="314"/>
      <c r="J40" s="732"/>
      <c r="K40" s="125"/>
      <c r="R40" s="125"/>
      <c r="S40" s="111"/>
      <c r="T40" s="111"/>
      <c r="U40" s="111"/>
      <c r="V40" s="111"/>
      <c r="W40" s="111"/>
      <c r="X40" s="111"/>
      <c r="Y40" s="111"/>
      <c r="Z40" s="111"/>
    </row>
    <row r="41" spans="1:26" ht="29.25" customHeight="1" thickBot="1">
      <c r="A41" s="111"/>
      <c r="B41" s="663"/>
      <c r="C41" s="126">
        <v>2</v>
      </c>
      <c r="D41" s="128" t="s">
        <v>165</v>
      </c>
      <c r="E41" s="230">
        <v>152896</v>
      </c>
      <c r="F41" s="94"/>
      <c r="G41" s="93"/>
      <c r="H41" s="94"/>
      <c r="I41" s="312"/>
      <c r="J41" s="735"/>
      <c r="K41" s="125"/>
      <c r="L41" s="322">
        <v>0.5</v>
      </c>
      <c r="M41" s="322">
        <v>0.3</v>
      </c>
      <c r="N41" s="322">
        <v>0.25</v>
      </c>
      <c r="O41" s="322">
        <v>0</v>
      </c>
      <c r="P41" s="322">
        <v>0</v>
      </c>
      <c r="Q41" s="324" t="s">
        <v>350</v>
      </c>
      <c r="R41" s="125"/>
      <c r="S41" s="111"/>
      <c r="T41" s="111"/>
      <c r="U41" s="111"/>
      <c r="V41" s="111"/>
      <c r="W41" s="111"/>
      <c r="X41" s="111"/>
      <c r="Y41" s="111"/>
      <c r="Z41" s="111"/>
    </row>
    <row r="42" spans="1:26" ht="42" customHeight="1">
      <c r="A42" s="111"/>
      <c r="B42" s="663"/>
      <c r="C42" s="129">
        <v>3</v>
      </c>
      <c r="D42" s="130" t="s">
        <v>167</v>
      </c>
      <c r="E42" s="231">
        <v>365014</v>
      </c>
      <c r="F42" s="94"/>
      <c r="G42" s="95"/>
      <c r="H42" s="94"/>
      <c r="I42" s="312"/>
      <c r="J42" s="735"/>
      <c r="K42" s="125"/>
      <c r="L42" s="661" t="s">
        <v>288</v>
      </c>
      <c r="M42" s="661" t="s">
        <v>289</v>
      </c>
      <c r="N42" s="661" t="s">
        <v>290</v>
      </c>
      <c r="O42" s="661" t="s">
        <v>355</v>
      </c>
      <c r="P42" s="661" t="s">
        <v>128</v>
      </c>
      <c r="R42" s="125"/>
      <c r="S42" s="111"/>
      <c r="T42" s="111"/>
      <c r="U42" s="111"/>
      <c r="V42" s="111"/>
      <c r="W42" s="111"/>
      <c r="X42" s="111"/>
      <c r="Y42" s="111"/>
      <c r="Z42" s="111"/>
    </row>
    <row r="43" spans="1:26" ht="15" customHeight="1" thickBot="1">
      <c r="A43" s="111"/>
      <c r="B43" s="663"/>
      <c r="C43" s="131">
        <v>4</v>
      </c>
      <c r="D43" s="127" t="s">
        <v>168</v>
      </c>
      <c r="E43" s="132"/>
      <c r="F43" s="96"/>
      <c r="G43" s="110">
        <f>IF(OR(E40="",E41="",E42=""),"",(E40/(E41+E42))*100000)</f>
        <v>0.19308374041821938</v>
      </c>
      <c r="H43" s="96"/>
      <c r="I43" s="72" t="str">
        <f>IF(E40="","",IF(G43&gt;L41,"*",IF(G43&gt;M41,"**",IF(G43&gt;N41,"***",IF(G43&gt;O41,"****",IF(G43=P41,"*****"))))))</f>
        <v>****</v>
      </c>
      <c r="J43" s="735"/>
      <c r="K43" s="125"/>
      <c r="L43" s="662"/>
      <c r="M43" s="662"/>
      <c r="N43" s="662"/>
      <c r="O43" s="662"/>
      <c r="P43" s="662"/>
      <c r="R43" s="125"/>
      <c r="S43" s="111"/>
      <c r="T43" s="111"/>
      <c r="U43" s="111"/>
      <c r="V43" s="111"/>
      <c r="W43" s="111"/>
      <c r="X43" s="111"/>
      <c r="Y43" s="111"/>
      <c r="Z43" s="111"/>
    </row>
    <row r="44" spans="1:26" ht="15" customHeight="1">
      <c r="A44" s="111"/>
      <c r="B44" s="675"/>
      <c r="C44" s="133">
        <v>5</v>
      </c>
      <c r="D44" s="127" t="s">
        <v>161</v>
      </c>
      <c r="E44" s="132"/>
      <c r="F44" s="98"/>
      <c r="G44" s="97">
        <f>IF(G43="","",2000*G43)</f>
        <v>386.16748083643876</v>
      </c>
      <c r="H44" s="98"/>
      <c r="I44" s="95"/>
      <c r="J44" s="733"/>
      <c r="K44" s="125"/>
      <c r="R44" s="125"/>
      <c r="S44" s="111"/>
      <c r="T44" s="111"/>
      <c r="U44" s="111"/>
      <c r="V44" s="111"/>
      <c r="W44" s="111"/>
      <c r="X44" s="111"/>
      <c r="Y44" s="111"/>
      <c r="Z44" s="111"/>
    </row>
    <row r="45" spans="1:26" ht="8.15" customHeight="1">
      <c r="A45" s="111"/>
      <c r="B45" s="111"/>
      <c r="C45" s="116"/>
      <c r="D45" s="111"/>
      <c r="E45" s="117"/>
      <c r="F45" s="111"/>
      <c r="G45" s="94"/>
      <c r="H45" s="111"/>
      <c r="I45" s="94"/>
      <c r="J45" s="111"/>
      <c r="K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spans="1:26" ht="15" customHeight="1">
      <c r="A46" s="111"/>
      <c r="B46" s="663" t="s">
        <v>106</v>
      </c>
      <c r="C46" s="436" t="s">
        <v>107</v>
      </c>
      <c r="D46" s="448" t="s">
        <v>402</v>
      </c>
      <c r="E46" s="435" t="s">
        <v>333</v>
      </c>
      <c r="F46" s="425"/>
      <c r="G46" s="442" t="s">
        <v>64</v>
      </c>
      <c r="H46" s="179"/>
      <c r="I46" s="443" t="s">
        <v>115</v>
      </c>
      <c r="J46" s="449" t="s">
        <v>65</v>
      </c>
      <c r="K46" s="125"/>
      <c r="R46" s="125"/>
      <c r="S46" s="111"/>
      <c r="T46" s="111"/>
      <c r="U46" s="111"/>
      <c r="V46" s="111"/>
      <c r="W46" s="111"/>
      <c r="X46" s="111"/>
      <c r="Y46" s="111"/>
      <c r="Z46" s="111"/>
    </row>
    <row r="47" spans="1:26" ht="15" customHeight="1">
      <c r="A47" s="111"/>
      <c r="B47" s="663"/>
      <c r="C47" s="138">
        <v>1</v>
      </c>
      <c r="D47" s="180" t="s">
        <v>82</v>
      </c>
      <c r="E47" s="412">
        <v>0.75</v>
      </c>
      <c r="F47" s="191"/>
      <c r="G47" s="303"/>
      <c r="H47" s="100"/>
      <c r="I47" s="314"/>
      <c r="J47" s="723"/>
      <c r="K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ht="15" customHeight="1">
      <c r="A48" s="111"/>
      <c r="B48" s="663"/>
      <c r="C48" s="138">
        <v>2</v>
      </c>
      <c r="D48" s="180" t="s">
        <v>83</v>
      </c>
      <c r="E48" s="412">
        <v>0.8</v>
      </c>
      <c r="F48" s="191"/>
      <c r="G48" s="304"/>
      <c r="H48" s="100"/>
      <c r="I48" s="93"/>
      <c r="J48" s="667"/>
      <c r="K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spans="1:26" ht="15" customHeight="1">
      <c r="A49" s="111"/>
      <c r="B49" s="663"/>
      <c r="C49" s="138">
        <v>3</v>
      </c>
      <c r="D49" s="180" t="s">
        <v>84</v>
      </c>
      <c r="E49" s="412">
        <v>0.82</v>
      </c>
      <c r="F49" s="191"/>
      <c r="G49" s="304"/>
      <c r="H49" s="100"/>
      <c r="I49" s="93"/>
      <c r="J49" s="667"/>
      <c r="K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spans="1:26" ht="15" customHeight="1">
      <c r="A50" s="111"/>
      <c r="B50" s="663"/>
      <c r="C50" s="138">
        <v>4</v>
      </c>
      <c r="D50" s="180" t="s">
        <v>85</v>
      </c>
      <c r="E50" s="412">
        <v>0.41</v>
      </c>
      <c r="F50" s="191"/>
      <c r="G50" s="304"/>
      <c r="H50" s="100"/>
      <c r="I50" s="93"/>
      <c r="J50" s="667"/>
      <c r="K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spans="1:26" ht="15" customHeight="1">
      <c r="A51" s="111"/>
      <c r="B51" s="663"/>
      <c r="C51" s="138">
        <v>5</v>
      </c>
      <c r="D51" s="180" t="s">
        <v>86</v>
      </c>
      <c r="E51" s="412">
        <v>0.93</v>
      </c>
      <c r="F51" s="191"/>
      <c r="G51" s="304"/>
      <c r="H51" s="100"/>
      <c r="I51" s="93"/>
      <c r="J51" s="667"/>
      <c r="K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spans="1:26" ht="15" customHeight="1">
      <c r="A52" s="111"/>
      <c r="B52" s="663"/>
      <c r="C52" s="138">
        <v>6</v>
      </c>
      <c r="D52" s="180" t="s">
        <v>87</v>
      </c>
      <c r="E52" s="412">
        <v>1</v>
      </c>
      <c r="F52" s="191"/>
      <c r="G52" s="304"/>
      <c r="H52" s="100"/>
      <c r="I52" s="93"/>
      <c r="J52" s="667"/>
      <c r="K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spans="1:26" ht="15" customHeight="1">
      <c r="A53" s="111"/>
      <c r="B53" s="663"/>
      <c r="C53" s="138">
        <v>7</v>
      </c>
      <c r="D53" s="180" t="s">
        <v>88</v>
      </c>
      <c r="E53" s="412">
        <v>0.12</v>
      </c>
      <c r="F53" s="191"/>
      <c r="G53" s="304"/>
      <c r="H53" s="100"/>
      <c r="I53" s="93"/>
      <c r="J53" s="667"/>
      <c r="K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spans="1:26" ht="15" customHeight="1" thickBot="1">
      <c r="A54" s="111"/>
      <c r="B54" s="663"/>
      <c r="C54" s="138">
        <v>8</v>
      </c>
      <c r="D54" s="180" t="s">
        <v>89</v>
      </c>
      <c r="E54" s="412">
        <v>0.89</v>
      </c>
      <c r="F54" s="191"/>
      <c r="G54" s="304"/>
      <c r="H54" s="100"/>
      <c r="I54" s="93"/>
      <c r="J54" s="667"/>
      <c r="K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spans="1:26" ht="15" customHeight="1">
      <c r="A55" s="111"/>
      <c r="B55" s="663"/>
      <c r="C55" s="138">
        <v>9</v>
      </c>
      <c r="D55" s="180" t="s">
        <v>90</v>
      </c>
      <c r="E55" s="412">
        <v>0.9</v>
      </c>
      <c r="F55" s="191"/>
      <c r="G55" s="304"/>
      <c r="H55" s="100"/>
      <c r="I55" s="93"/>
      <c r="J55" s="667"/>
      <c r="K55" s="111"/>
      <c r="L55" s="157" t="s">
        <v>129</v>
      </c>
      <c r="M55" s="157"/>
      <c r="N55" s="157"/>
      <c r="O55" s="157" t="s">
        <v>130</v>
      </c>
      <c r="P55" s="157" t="s">
        <v>131</v>
      </c>
      <c r="Q55" s="323" t="s">
        <v>351</v>
      </c>
      <c r="R55" s="111"/>
      <c r="S55" s="111"/>
      <c r="T55" s="111"/>
      <c r="U55" s="111"/>
      <c r="V55" s="111"/>
      <c r="W55" s="111"/>
      <c r="X55" s="111"/>
      <c r="Y55" s="111"/>
      <c r="Z55" s="111"/>
    </row>
    <row r="56" spans="1:26" ht="15" customHeight="1">
      <c r="A56" s="111"/>
      <c r="B56" s="663"/>
      <c r="C56" s="138">
        <v>10</v>
      </c>
      <c r="D56" s="128" t="s">
        <v>91</v>
      </c>
      <c r="E56" s="61">
        <v>0.47</v>
      </c>
      <c r="F56" s="191"/>
      <c r="G56" s="304"/>
      <c r="H56" s="100"/>
      <c r="I56" s="93"/>
      <c r="J56" s="667"/>
      <c r="K56" s="111"/>
      <c r="L56" s="114" t="str">
        <f>IF(E58&lt;&gt;"New build","",IF(G57&lt;4,"*",IF(G57&lt;5,"****",IF(G57=5,"*****"))))</f>
        <v/>
      </c>
      <c r="M56" s="114" t="str">
        <f>IF(E58&lt;&gt;"Refurb","",IF(G58&lt;4,"*",IF(G58&lt;5,"****",IF(G58=5,"*****"))))</f>
        <v>*****</v>
      </c>
      <c r="R56" s="111"/>
      <c r="S56" s="111"/>
      <c r="T56" s="111"/>
      <c r="U56" s="111"/>
      <c r="V56" s="111"/>
      <c r="W56" s="111"/>
      <c r="X56" s="111"/>
      <c r="Y56" s="111"/>
      <c r="Z56" s="111"/>
    </row>
    <row r="57" spans="1:26" ht="15" customHeight="1">
      <c r="A57" s="111"/>
      <c r="B57" s="663"/>
      <c r="C57" s="138">
        <v>11</v>
      </c>
      <c r="D57" s="127" t="s">
        <v>92</v>
      </c>
      <c r="E57" s="58" t="s">
        <v>130</v>
      </c>
      <c r="F57" s="101"/>
      <c r="G57" s="305">
        <f>IF(E57="","",IF(E57="Outstanding",5,IF(E57="Excellent",4,IF(E57="Very Good",1,IF(E57="Good",1,IF(E57="Pass",1,IF(E57="Unclassified",1)))))))</f>
        <v>4</v>
      </c>
      <c r="H57" s="101"/>
      <c r="I57" s="72"/>
      <c r="J57" s="667"/>
      <c r="K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spans="1:26" ht="30.75" customHeight="1">
      <c r="A58" s="111"/>
      <c r="B58" s="663"/>
      <c r="C58" s="138">
        <v>12</v>
      </c>
      <c r="D58" s="187" t="s">
        <v>217</v>
      </c>
      <c r="E58" s="58" t="s">
        <v>25</v>
      </c>
      <c r="F58" s="100"/>
      <c r="G58" s="306">
        <f>IF(E57="","",IF(E57="Outstanding",5,IF(E57="Excellent",5,IF(E57="Very Good",4,IF(E57="Good",1,IF(E57="Pass",1,IF(E57="Unclassified",1)))))))</f>
        <v>5</v>
      </c>
      <c r="H58" s="100"/>
      <c r="I58" s="102" t="str">
        <f>IF(E57="","",IF(E58="","",IF(E58="New build",L56,IF(E58="Refurb",M56))))</f>
        <v>*****</v>
      </c>
      <c r="J58" s="668"/>
      <c r="K58" s="111"/>
      <c r="L58" s="146" t="s">
        <v>132</v>
      </c>
      <c r="M58" s="189"/>
      <c r="N58" s="189"/>
      <c r="O58" s="146" t="s">
        <v>133</v>
      </c>
      <c r="P58" s="146" t="s">
        <v>130</v>
      </c>
      <c r="Q58" s="323" t="s">
        <v>351</v>
      </c>
      <c r="R58" s="111"/>
      <c r="S58" s="111"/>
      <c r="T58" s="111"/>
      <c r="U58" s="111"/>
      <c r="V58" s="111"/>
      <c r="W58" s="111"/>
      <c r="X58" s="111"/>
      <c r="Y58" s="111"/>
      <c r="Z58" s="111"/>
    </row>
    <row r="59" spans="1:26" ht="8.15" customHeight="1">
      <c r="A59" s="111"/>
      <c r="B59" s="663"/>
      <c r="C59" s="116"/>
      <c r="D59" s="111"/>
      <c r="E59" s="117"/>
      <c r="F59" s="111"/>
      <c r="G59" s="94"/>
      <c r="H59" s="111"/>
      <c r="I59" s="94"/>
      <c r="J59" s="111"/>
      <c r="K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spans="1:26">
      <c r="A60" s="111"/>
      <c r="B60" s="663"/>
      <c r="C60" s="436" t="s">
        <v>108</v>
      </c>
      <c r="D60" s="448" t="s">
        <v>103</v>
      </c>
      <c r="E60" s="450" t="s">
        <v>176</v>
      </c>
      <c r="F60" s="178"/>
      <c r="G60" s="442" t="s">
        <v>64</v>
      </c>
      <c r="H60" s="179"/>
      <c r="I60" s="451" t="s">
        <v>115</v>
      </c>
      <c r="J60" s="452" t="s">
        <v>65</v>
      </c>
      <c r="K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spans="1:26" ht="18.75" customHeight="1">
      <c r="A61" s="111"/>
      <c r="B61" s="663"/>
      <c r="C61" s="137">
        <v>1</v>
      </c>
      <c r="D61" s="150" t="s">
        <v>184</v>
      </c>
      <c r="E61" s="58" t="s">
        <v>54</v>
      </c>
      <c r="F61" s="103"/>
      <c r="G61" s="84" t="str">
        <f>IF(E61="","",E61)</f>
        <v>C</v>
      </c>
      <c r="H61" s="103"/>
      <c r="I61" s="89" t="str">
        <f>IF(G61="","",IF(G61=L61,"*",IF(G61=M61,"**",IF(G61=N61,"***",IF(G61=O61,"****",IF(G61=P61,"*****"))))))</f>
        <v>***</v>
      </c>
      <c r="J61" s="453"/>
      <c r="K61" s="111"/>
      <c r="L61" s="146" t="s">
        <v>56</v>
      </c>
      <c r="M61" s="146" t="s">
        <v>55</v>
      </c>
      <c r="N61" s="146" t="s">
        <v>54</v>
      </c>
      <c r="O61" s="189" t="s">
        <v>53</v>
      </c>
      <c r="P61" s="189" t="s">
        <v>52</v>
      </c>
      <c r="Q61" s="324" t="s">
        <v>350</v>
      </c>
      <c r="R61" s="125"/>
      <c r="S61" s="111"/>
      <c r="T61" s="111"/>
      <c r="U61" s="111"/>
      <c r="V61" s="111"/>
      <c r="W61" s="111"/>
      <c r="X61" s="111"/>
      <c r="Y61" s="111"/>
      <c r="Z61" s="111"/>
    </row>
    <row r="62" spans="1:26" ht="8.15" customHeight="1">
      <c r="A62" s="111"/>
      <c r="B62" s="663"/>
      <c r="C62" s="116"/>
      <c r="D62" s="111"/>
      <c r="E62" s="117"/>
      <c r="F62" s="111"/>
      <c r="G62" s="94"/>
      <c r="H62" s="111"/>
      <c r="I62" s="311"/>
      <c r="J62" s="169"/>
      <c r="K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spans="1:26" ht="23.25" customHeight="1">
      <c r="A63" s="111"/>
      <c r="B63" s="663"/>
      <c r="C63" s="454" t="s">
        <v>109</v>
      </c>
      <c r="D63" s="455" t="s">
        <v>88</v>
      </c>
      <c r="E63" s="456" t="s">
        <v>104</v>
      </c>
      <c r="F63" s="426"/>
      <c r="G63" s="457" t="s">
        <v>64</v>
      </c>
      <c r="H63" s="426"/>
      <c r="I63" s="458" t="s">
        <v>115</v>
      </c>
      <c r="J63" s="431" t="s">
        <v>65</v>
      </c>
      <c r="K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spans="1:26">
      <c r="A64" s="111"/>
      <c r="B64" s="663"/>
      <c r="C64" s="459" t="s">
        <v>352</v>
      </c>
      <c r="D64" s="737" t="s">
        <v>233</v>
      </c>
      <c r="E64" s="738"/>
      <c r="F64" s="426"/>
      <c r="G64" s="381"/>
      <c r="H64" s="426"/>
      <c r="I64" s="384"/>
      <c r="J64" s="366"/>
      <c r="K64" s="125"/>
      <c r="R64" s="111"/>
      <c r="S64" s="111"/>
      <c r="T64" s="111"/>
      <c r="U64" s="111"/>
      <c r="V64" s="111"/>
      <c r="W64" s="111"/>
      <c r="X64" s="111"/>
      <c r="Y64" s="111"/>
      <c r="Z64" s="111"/>
    </row>
    <row r="65" spans="1:26" ht="32.25" customHeight="1">
      <c r="A65" s="111"/>
      <c r="B65" s="663"/>
      <c r="C65" s="133">
        <v>1</v>
      </c>
      <c r="D65" s="192" t="s">
        <v>221</v>
      </c>
      <c r="E65" s="460">
        <v>25000000</v>
      </c>
      <c r="F65" s="94"/>
      <c r="G65" s="461"/>
      <c r="H65" s="94"/>
      <c r="I65" s="462"/>
      <c r="J65" s="739"/>
      <c r="K65" s="111"/>
      <c r="L65" s="193"/>
      <c r="M65" s="194"/>
      <c r="N65" s="194"/>
      <c r="O65" s="194"/>
      <c r="P65" s="193"/>
      <c r="R65" s="111"/>
      <c r="S65" s="111"/>
      <c r="T65" s="111"/>
      <c r="U65" s="111"/>
      <c r="V65" s="111"/>
      <c r="W65" s="111"/>
      <c r="X65" s="111"/>
      <c r="Y65" s="111"/>
      <c r="Z65" s="111"/>
    </row>
    <row r="66" spans="1:26" ht="27.75" customHeight="1">
      <c r="A66" s="111"/>
      <c r="B66" s="663"/>
      <c r="C66" s="138">
        <v>2</v>
      </c>
      <c r="D66" s="187" t="s">
        <v>218</v>
      </c>
      <c r="E66" s="62">
        <v>8560000</v>
      </c>
      <c r="F66" s="94"/>
      <c r="G66" s="93"/>
      <c r="H66" s="94"/>
      <c r="I66" s="93"/>
      <c r="J66" s="740"/>
      <c r="K66" s="111"/>
      <c r="L66" s="322">
        <v>0.15</v>
      </c>
      <c r="M66" s="322">
        <v>0.17499999999999999</v>
      </c>
      <c r="N66" s="322">
        <v>0.2</v>
      </c>
      <c r="O66" s="322">
        <v>0.22500000000000001</v>
      </c>
      <c r="P66" s="322">
        <v>0.22500000000000001</v>
      </c>
      <c r="Q66" s="324" t="s">
        <v>350</v>
      </c>
      <c r="R66" s="111"/>
      <c r="S66" s="111"/>
      <c r="T66" s="111"/>
      <c r="U66" s="111"/>
      <c r="V66" s="111"/>
      <c r="W66" s="111"/>
      <c r="X66" s="111"/>
      <c r="Y66" s="111"/>
      <c r="Z66" s="111"/>
    </row>
    <row r="67" spans="1:26" ht="117">
      <c r="A67" s="111"/>
      <c r="B67" s="663"/>
      <c r="C67" s="138">
        <v>3</v>
      </c>
      <c r="D67" s="187" t="s">
        <v>227</v>
      </c>
      <c r="E67" s="95"/>
      <c r="F67" s="94"/>
      <c r="G67" s="73">
        <f>IF(OR(E65="",E66=""),"",E66/E65)</f>
        <v>0.34239999999999998</v>
      </c>
      <c r="H67" s="94"/>
      <c r="I67" s="76" t="str">
        <f>IF(E66="","",IF(G67&lt;L66,"*",IF(G67&lt;M66,"**",IF(G67&lt;N66,"***",IF(G67&lt;O66,"****",IF(G67&gt;=P66,"*****"))))))</f>
        <v>*****</v>
      </c>
      <c r="J67" s="740"/>
      <c r="K67" s="111"/>
      <c r="L67" s="146" t="s">
        <v>222</v>
      </c>
      <c r="M67" s="195" t="s">
        <v>223</v>
      </c>
      <c r="N67" s="195" t="s">
        <v>224</v>
      </c>
      <c r="O67" s="195" t="s">
        <v>225</v>
      </c>
      <c r="P67" s="195" t="s">
        <v>226</v>
      </c>
      <c r="R67" s="111"/>
      <c r="S67" s="111"/>
      <c r="T67" s="111"/>
      <c r="U67" s="111"/>
      <c r="V67" s="111"/>
      <c r="W67" s="111"/>
      <c r="X67" s="111"/>
      <c r="Y67" s="111"/>
      <c r="Z67" s="111"/>
    </row>
    <row r="68" spans="1:26">
      <c r="A68" s="111"/>
      <c r="B68" s="663"/>
      <c r="C68" s="380" t="s">
        <v>353</v>
      </c>
      <c r="D68" s="382" t="s">
        <v>232</v>
      </c>
      <c r="E68" s="379"/>
      <c r="F68" s="427"/>
      <c r="G68" s="383"/>
      <c r="H68" s="426"/>
      <c r="I68" s="384" t="s">
        <v>115</v>
      </c>
      <c r="J68" s="464"/>
      <c r="K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spans="1:26" ht="31.5" customHeight="1">
      <c r="A69" s="111"/>
      <c r="B69" s="663"/>
      <c r="C69" s="138">
        <v>4</v>
      </c>
      <c r="D69" s="171" t="s">
        <v>220</v>
      </c>
      <c r="E69" s="60">
        <v>15896</v>
      </c>
      <c r="F69" s="94"/>
      <c r="G69" s="318">
        <f>IF(E69="","",IF(E72="","",E69/E72*100))</f>
        <v>27.93820412324024</v>
      </c>
      <c r="H69" s="94"/>
      <c r="I69" s="314"/>
      <c r="J69" s="746"/>
      <c r="K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spans="1:26" ht="26">
      <c r="A70" s="111"/>
      <c r="B70" s="663"/>
      <c r="C70" s="138">
        <v>5</v>
      </c>
      <c r="D70" s="171" t="s">
        <v>342</v>
      </c>
      <c r="E70" s="60">
        <v>497</v>
      </c>
      <c r="F70" s="94"/>
      <c r="G70" s="107">
        <f>IF(E69="","",IF(E70="","",E70/E69))</f>
        <v>3.1265727226975341E-2</v>
      </c>
      <c r="H70" s="94"/>
      <c r="I70" s="93"/>
      <c r="J70" s="747"/>
      <c r="K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spans="1:26" ht="26">
      <c r="A71" s="111"/>
      <c r="B71" s="663"/>
      <c r="C71" s="138">
        <v>6</v>
      </c>
      <c r="D71" s="171" t="s">
        <v>343</v>
      </c>
      <c r="E71" s="60">
        <v>6358</v>
      </c>
      <c r="F71" s="196"/>
      <c r="G71" s="318"/>
      <c r="H71" s="94"/>
      <c r="I71" s="93"/>
      <c r="J71" s="747"/>
      <c r="K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spans="1:26" ht="27.75" customHeight="1">
      <c r="A72" s="111"/>
      <c r="B72" s="663"/>
      <c r="C72" s="138">
        <v>7</v>
      </c>
      <c r="D72" s="171" t="s">
        <v>344</v>
      </c>
      <c r="E72" s="281">
        <v>56897</v>
      </c>
      <c r="F72" s="197"/>
      <c r="G72" s="109"/>
      <c r="H72" s="94"/>
      <c r="I72" s="93"/>
      <c r="J72" s="747"/>
      <c r="K72" s="111"/>
      <c r="L72" s="322">
        <v>20</v>
      </c>
      <c r="M72" s="322">
        <v>13</v>
      </c>
      <c r="N72" s="322">
        <v>10</v>
      </c>
      <c r="O72" s="322">
        <v>7</v>
      </c>
      <c r="P72" s="322">
        <v>7</v>
      </c>
      <c r="Q72" s="324" t="s">
        <v>350</v>
      </c>
      <c r="R72" s="111"/>
      <c r="S72" s="111"/>
      <c r="T72" s="111"/>
      <c r="U72" s="111"/>
      <c r="V72" s="111"/>
      <c r="W72" s="111"/>
      <c r="X72" s="111"/>
      <c r="Y72" s="111"/>
      <c r="Z72" s="111"/>
    </row>
    <row r="73" spans="1:26" ht="47.25" customHeight="1">
      <c r="A73" s="111"/>
      <c r="B73" s="663"/>
      <c r="C73" s="138">
        <v>9</v>
      </c>
      <c r="D73" s="192" t="s">
        <v>345</v>
      </c>
      <c r="E73" s="198"/>
      <c r="F73" s="94"/>
      <c r="G73" s="325">
        <f>IF(E71="","",IF(E72="","",E71/E72*100))</f>
        <v>11.174578624532048</v>
      </c>
      <c r="H73" s="94"/>
      <c r="I73" s="77" t="str">
        <f>IF(E71="","",IF(E72="","",IF(G73&gt;L72,"*",IF(G73&gt;M72,"**",IF(G73&gt;N72,"***",IF(G73&gt;=O72,"****",IF(G73&lt;P72,"*****")))))))</f>
        <v>***</v>
      </c>
      <c r="J73" s="747"/>
      <c r="K73" s="111"/>
      <c r="L73" s="199" t="s">
        <v>270</v>
      </c>
      <c r="M73" s="200" t="s">
        <v>271</v>
      </c>
      <c r="N73" s="201" t="s">
        <v>269</v>
      </c>
      <c r="O73" s="202" t="s">
        <v>272</v>
      </c>
      <c r="P73" s="203" t="s">
        <v>273</v>
      </c>
      <c r="R73" s="111"/>
      <c r="S73" s="111"/>
      <c r="T73" s="111"/>
      <c r="U73" s="111"/>
      <c r="V73" s="111"/>
      <c r="W73" s="111"/>
      <c r="X73" s="111"/>
      <c r="Y73" s="111"/>
      <c r="Z73" s="111"/>
    </row>
    <row r="74" spans="1:26">
      <c r="A74" s="111"/>
      <c r="B74" s="663"/>
      <c r="C74" s="380" t="s">
        <v>354</v>
      </c>
      <c r="D74" s="385" t="s">
        <v>228</v>
      </c>
      <c r="E74" s="379" t="s">
        <v>337</v>
      </c>
      <c r="F74" s="428"/>
      <c r="G74" s="432" t="s">
        <v>236</v>
      </c>
      <c r="H74" s="429"/>
      <c r="I74" s="373" t="s">
        <v>115</v>
      </c>
      <c r="J74" s="452"/>
      <c r="K74" s="125"/>
      <c r="R74" s="111"/>
      <c r="S74" s="111"/>
      <c r="T74" s="111"/>
      <c r="U74" s="111"/>
      <c r="V74" s="111"/>
      <c r="W74" s="111"/>
      <c r="X74" s="111"/>
      <c r="Y74" s="111"/>
      <c r="Z74" s="111"/>
    </row>
    <row r="75" spans="1:26" ht="26">
      <c r="A75" s="111"/>
      <c r="B75" s="663"/>
      <c r="C75" s="138">
        <v>10</v>
      </c>
      <c r="D75" s="171" t="s">
        <v>282</v>
      </c>
      <c r="E75" s="60">
        <v>100</v>
      </c>
      <c r="F75" s="105"/>
      <c r="G75" s="84"/>
      <c r="H75" s="105"/>
      <c r="I75" s="76"/>
      <c r="J75" s="739"/>
      <c r="K75" s="111"/>
      <c r="L75" s="322">
        <v>0.9</v>
      </c>
      <c r="M75" s="322">
        <v>0.95</v>
      </c>
      <c r="N75" s="322">
        <v>0.98</v>
      </c>
      <c r="O75" s="322">
        <v>0.99</v>
      </c>
      <c r="P75" s="322">
        <v>0.99</v>
      </c>
      <c r="Q75" s="324" t="s">
        <v>350</v>
      </c>
      <c r="R75" s="111"/>
      <c r="S75" s="111"/>
      <c r="T75" s="111"/>
      <c r="U75" s="111"/>
      <c r="V75" s="111"/>
      <c r="W75" s="111"/>
      <c r="X75" s="111"/>
      <c r="Y75" s="111"/>
      <c r="Z75" s="111"/>
    </row>
    <row r="76" spans="1:26" ht="87.5">
      <c r="A76" s="111"/>
      <c r="B76" s="663"/>
      <c r="C76" s="138">
        <v>11</v>
      </c>
      <c r="D76" s="171" t="s">
        <v>338</v>
      </c>
      <c r="E76" s="60">
        <v>95</v>
      </c>
      <c r="F76" s="108"/>
      <c r="G76" s="73">
        <f>IF(OR(E75="",E76="",),"",E76/E75)</f>
        <v>0.95</v>
      </c>
      <c r="H76" s="108"/>
      <c r="I76" s="77" t="str">
        <f>IF(E76="","",IF(G76&lt;L75,"*",IF(G76&lt;M75,"**",IF(G76&lt;N75,"***",IF(G76&lt;=O75,"****",IF(G76&gt;P75,"*****"))))))</f>
        <v>***</v>
      </c>
      <c r="J76" s="742"/>
      <c r="K76" s="111"/>
      <c r="L76" s="199" t="s">
        <v>234</v>
      </c>
      <c r="M76" s="204" t="s">
        <v>137</v>
      </c>
      <c r="N76" s="204" t="s">
        <v>274</v>
      </c>
      <c r="O76" s="204" t="s">
        <v>275</v>
      </c>
      <c r="P76" s="199" t="s">
        <v>276</v>
      </c>
      <c r="R76" s="111"/>
      <c r="S76" s="111"/>
      <c r="T76" s="111"/>
      <c r="U76" s="111"/>
      <c r="V76" s="111"/>
      <c r="W76" s="111"/>
      <c r="X76" s="111"/>
      <c r="Y76" s="111"/>
      <c r="Z76" s="111"/>
    </row>
    <row r="77" spans="1:26" ht="26">
      <c r="A77" s="111"/>
      <c r="B77" s="663"/>
      <c r="C77" s="138">
        <v>12</v>
      </c>
      <c r="D77" s="171" t="s">
        <v>283</v>
      </c>
      <c r="E77" s="60">
        <v>56</v>
      </c>
      <c r="F77" s="105"/>
      <c r="G77" s="84"/>
      <c r="H77" s="105"/>
      <c r="I77" s="76"/>
      <c r="J77" s="740"/>
      <c r="K77" s="111"/>
      <c r="L77" s="322">
        <v>0.8</v>
      </c>
      <c r="M77" s="322">
        <v>0.85</v>
      </c>
      <c r="N77" s="322">
        <v>0.9</v>
      </c>
      <c r="O77" s="322">
        <v>0.95</v>
      </c>
      <c r="P77" s="322">
        <v>0.95</v>
      </c>
      <c r="Q77" s="324" t="s">
        <v>350</v>
      </c>
      <c r="R77" s="111"/>
      <c r="S77" s="111"/>
      <c r="T77" s="111"/>
      <c r="U77" s="111"/>
      <c r="V77" s="111"/>
      <c r="W77" s="111"/>
      <c r="X77" s="111"/>
      <c r="Y77" s="111"/>
      <c r="Z77" s="111"/>
    </row>
    <row r="78" spans="1:26" ht="87.5">
      <c r="A78" s="111"/>
      <c r="B78" s="663"/>
      <c r="C78" s="138">
        <v>13</v>
      </c>
      <c r="D78" s="171" t="s">
        <v>339</v>
      </c>
      <c r="E78" s="60">
        <v>56</v>
      </c>
      <c r="F78" s="108"/>
      <c r="G78" s="73">
        <f>IF(OR(E77="",E78="",),"",E78/E77 )</f>
        <v>1</v>
      </c>
      <c r="H78" s="108"/>
      <c r="I78" s="77" t="str">
        <f>IF(E78="","",IF(G78&lt;L77,"*",IF(G78&lt;M77,"**",IF(G78&lt;N77,"***",IF(G78&lt;=O77,"****",IF(G78&gt;P77,"*****"))))))</f>
        <v>*****</v>
      </c>
      <c r="J78" s="742"/>
      <c r="K78" s="111"/>
      <c r="L78" s="199" t="s">
        <v>136</v>
      </c>
      <c r="M78" s="204" t="s">
        <v>286</v>
      </c>
      <c r="N78" s="204" t="s">
        <v>287</v>
      </c>
      <c r="O78" s="204" t="s">
        <v>137</v>
      </c>
      <c r="P78" s="199" t="s">
        <v>138</v>
      </c>
      <c r="R78" s="111"/>
      <c r="S78" s="111"/>
      <c r="T78" s="111"/>
      <c r="U78" s="111"/>
      <c r="V78" s="111"/>
      <c r="W78" s="111"/>
      <c r="X78" s="111"/>
      <c r="Y78" s="111"/>
      <c r="Z78" s="111"/>
    </row>
    <row r="79" spans="1:26" ht="26">
      <c r="A79" s="111"/>
      <c r="B79" s="663"/>
      <c r="C79" s="138">
        <v>14</v>
      </c>
      <c r="D79" s="171" t="s">
        <v>284</v>
      </c>
      <c r="E79" s="281">
        <v>12589</v>
      </c>
      <c r="F79" s="105"/>
      <c r="G79" s="84"/>
      <c r="H79" s="105"/>
      <c r="I79" s="76"/>
      <c r="J79" s="740"/>
      <c r="K79" s="111"/>
      <c r="L79" s="322">
        <v>0.7</v>
      </c>
      <c r="M79" s="322">
        <v>0.8</v>
      </c>
      <c r="N79" s="322">
        <v>0.9</v>
      </c>
      <c r="O79" s="322">
        <v>0.95</v>
      </c>
      <c r="P79" s="322">
        <v>0.95</v>
      </c>
      <c r="Q79" s="324" t="s">
        <v>350</v>
      </c>
      <c r="R79" s="111"/>
      <c r="S79" s="111"/>
      <c r="T79" s="111"/>
      <c r="U79" s="111"/>
      <c r="V79" s="111"/>
      <c r="W79" s="111"/>
      <c r="X79" s="111"/>
      <c r="Y79" s="111"/>
      <c r="Z79" s="111"/>
    </row>
    <row r="80" spans="1:26" ht="87.5">
      <c r="A80" s="111"/>
      <c r="B80" s="663"/>
      <c r="C80" s="138">
        <v>15</v>
      </c>
      <c r="D80" s="171" t="s">
        <v>340</v>
      </c>
      <c r="E80" s="60">
        <v>10258</v>
      </c>
      <c r="F80" s="108"/>
      <c r="G80" s="73">
        <f>IF(OR(E79="",E80=""),"",E80/E79)</f>
        <v>0.81483835094129797</v>
      </c>
      <c r="H80" s="108"/>
      <c r="I80" s="77" t="str">
        <f>IF(E80="","",IF(G80&lt;L79,"*",IF(G80&lt;M79,"**",IF(G80&lt;N79,"***",IF(G80&lt;=O79,"****",IF(G80&gt;P79,"*****"))))))</f>
        <v>***</v>
      </c>
      <c r="J80" s="742"/>
      <c r="K80" s="111"/>
      <c r="L80" s="205" t="s">
        <v>281</v>
      </c>
      <c r="M80" s="206" t="s">
        <v>277</v>
      </c>
      <c r="N80" s="206" t="s">
        <v>278</v>
      </c>
      <c r="O80" s="206" t="s">
        <v>137</v>
      </c>
      <c r="P80" s="207" t="s">
        <v>138</v>
      </c>
      <c r="R80" s="111"/>
      <c r="S80" s="111"/>
      <c r="T80" s="111"/>
      <c r="U80" s="111"/>
      <c r="V80" s="111"/>
      <c r="W80" s="111"/>
      <c r="X80" s="111"/>
      <c r="Y80" s="111"/>
      <c r="Z80" s="111"/>
    </row>
    <row r="81" spans="1:26" ht="26">
      <c r="A81" s="111"/>
      <c r="B81" s="663"/>
      <c r="C81" s="138">
        <v>16</v>
      </c>
      <c r="D81" s="171" t="s">
        <v>285</v>
      </c>
      <c r="E81" s="60">
        <v>25</v>
      </c>
      <c r="F81" s="105"/>
      <c r="G81" s="84"/>
      <c r="H81" s="105"/>
      <c r="I81" s="76"/>
      <c r="J81" s="740"/>
      <c r="K81" s="111"/>
      <c r="L81" s="322">
        <v>0.6</v>
      </c>
      <c r="M81" s="322">
        <v>0.7</v>
      </c>
      <c r="N81" s="322">
        <v>0.8</v>
      </c>
      <c r="O81" s="322">
        <v>0.9</v>
      </c>
      <c r="P81" s="322">
        <v>0.9</v>
      </c>
      <c r="Q81" s="324" t="s">
        <v>350</v>
      </c>
      <c r="R81" s="111"/>
      <c r="S81" s="111"/>
      <c r="T81" s="111"/>
      <c r="U81" s="111"/>
      <c r="V81" s="111"/>
      <c r="W81" s="111"/>
      <c r="X81" s="111"/>
      <c r="Y81" s="111"/>
      <c r="Z81" s="111"/>
    </row>
    <row r="82" spans="1:26" ht="87.5">
      <c r="A82" s="111"/>
      <c r="B82" s="663"/>
      <c r="C82" s="138">
        <v>17</v>
      </c>
      <c r="D82" s="171" t="s">
        <v>341</v>
      </c>
      <c r="E82" s="57">
        <v>0</v>
      </c>
      <c r="F82" s="108"/>
      <c r="G82" s="73">
        <f>IF(OR(E81="",E82=""),"",E82/E81)</f>
        <v>0</v>
      </c>
      <c r="H82" s="108"/>
      <c r="I82" s="77" t="str">
        <f>IF(E82="","",IF(G82&lt;L81,"*",IF(G82&lt;M81,"**",IF(G82&lt;N81,"***",IF(G82&lt;=O81,"****",IF(G82&gt;P81,"*****"))))))</f>
        <v>*</v>
      </c>
      <c r="J82" s="742"/>
      <c r="K82" s="111"/>
      <c r="L82" s="205" t="s">
        <v>280</v>
      </c>
      <c r="M82" s="206" t="s">
        <v>279</v>
      </c>
      <c r="N82" s="206" t="s">
        <v>277</v>
      </c>
      <c r="O82" s="206" t="s">
        <v>278</v>
      </c>
      <c r="P82" s="207" t="s">
        <v>235</v>
      </c>
      <c r="R82" s="111"/>
      <c r="S82" s="111"/>
      <c r="T82" s="111"/>
      <c r="U82" s="111"/>
      <c r="V82" s="111"/>
      <c r="W82" s="111"/>
      <c r="X82" s="111"/>
      <c r="Y82" s="111"/>
      <c r="Z82" s="111"/>
    </row>
    <row r="83" spans="1:26" ht="8.15" customHeight="1">
      <c r="A83" s="111"/>
      <c r="B83" s="663"/>
      <c r="C83" s="116"/>
      <c r="D83" s="111"/>
      <c r="E83" s="117"/>
      <c r="F83" s="111"/>
      <c r="G83" s="94"/>
      <c r="H83" s="111"/>
      <c r="I83" s="94"/>
      <c r="J83" s="169"/>
      <c r="K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spans="1:26" ht="26">
      <c r="A84" s="111"/>
      <c r="B84" s="663"/>
      <c r="C84" s="439" t="s">
        <v>110</v>
      </c>
      <c r="D84" s="463" t="s">
        <v>105</v>
      </c>
      <c r="E84" s="450" t="s">
        <v>97</v>
      </c>
      <c r="F84" s="430"/>
      <c r="G84" s="442" t="s">
        <v>64</v>
      </c>
      <c r="H84" s="430"/>
      <c r="I84" s="451" t="s">
        <v>115</v>
      </c>
      <c r="J84" s="452" t="s">
        <v>65</v>
      </c>
      <c r="K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spans="1:26" ht="15" customHeight="1">
      <c r="A85" s="111"/>
      <c r="B85" s="663"/>
      <c r="C85" s="136">
        <v>1</v>
      </c>
      <c r="D85" s="208" t="s">
        <v>99</v>
      </c>
      <c r="E85" s="63">
        <v>100</v>
      </c>
      <c r="F85" s="104"/>
      <c r="G85" s="78">
        <f>IF(OR($E$85="",$E$86="",$E$87="",$E$88=""),"",E85/$E$89)</f>
        <v>0.55555555555555558</v>
      </c>
      <c r="H85" s="104"/>
      <c r="I85" s="93"/>
      <c r="J85" s="723"/>
      <c r="K85" s="111"/>
      <c r="R85" s="125"/>
      <c r="S85" s="111"/>
      <c r="T85" s="111"/>
      <c r="U85" s="111"/>
      <c r="V85" s="111"/>
      <c r="W85" s="111"/>
      <c r="X85" s="111"/>
      <c r="Y85" s="111"/>
      <c r="Z85" s="111"/>
    </row>
    <row r="86" spans="1:26" ht="15" customHeight="1">
      <c r="A86" s="111"/>
      <c r="B86" s="663"/>
      <c r="C86" s="136">
        <v>2</v>
      </c>
      <c r="D86" s="208" t="s">
        <v>100</v>
      </c>
      <c r="E86" s="64">
        <v>50</v>
      </c>
      <c r="F86" s="104"/>
      <c r="G86" s="78">
        <f>IF(OR($E$85="",$E$86="",$E$87="",$E$88=""),"",E86/$E$89)</f>
        <v>0.27777777777777779</v>
      </c>
      <c r="H86" s="104"/>
      <c r="I86" s="93"/>
      <c r="J86" s="667"/>
      <c r="K86" s="111"/>
      <c r="R86" s="125"/>
      <c r="S86" s="111"/>
      <c r="T86" s="111"/>
      <c r="U86" s="111"/>
      <c r="V86" s="111"/>
      <c r="W86" s="111"/>
      <c r="X86" s="111"/>
      <c r="Y86" s="111"/>
      <c r="Z86" s="111"/>
    </row>
    <row r="87" spans="1:26" ht="15" customHeight="1">
      <c r="A87" s="111"/>
      <c r="B87" s="663"/>
      <c r="C87" s="138">
        <v>3</v>
      </c>
      <c r="D87" s="208" t="s">
        <v>101</v>
      </c>
      <c r="E87" s="65">
        <v>20</v>
      </c>
      <c r="F87" s="104"/>
      <c r="G87" s="78">
        <f>IF(OR($E$85="",$E$86="",$E$87="",$E$88=""),"",E87/$E$89)</f>
        <v>0.1111111111111111</v>
      </c>
      <c r="H87" s="104"/>
      <c r="I87" s="93"/>
      <c r="J87" s="667"/>
      <c r="K87" s="111"/>
      <c r="R87" s="125"/>
      <c r="S87" s="111"/>
      <c r="T87" s="111"/>
      <c r="U87" s="111"/>
      <c r="V87" s="111"/>
      <c r="W87" s="111"/>
      <c r="X87" s="111"/>
      <c r="Y87" s="111"/>
      <c r="Z87" s="111"/>
    </row>
    <row r="88" spans="1:26" ht="15.75" customHeight="1">
      <c r="A88" s="111"/>
      <c r="B88" s="663"/>
      <c r="C88" s="138">
        <v>4</v>
      </c>
      <c r="D88" s="208" t="s">
        <v>163</v>
      </c>
      <c r="E88" s="63">
        <v>10</v>
      </c>
      <c r="F88" s="104"/>
      <c r="G88" s="78">
        <f>IF(OR($E$85="",$E$86="",$E$87="",$E$88=""),"",E88/$E$89)</f>
        <v>5.5555555555555552E-2</v>
      </c>
      <c r="H88" s="104"/>
      <c r="I88" s="93"/>
      <c r="J88" s="667"/>
      <c r="K88" s="111"/>
      <c r="R88" s="125"/>
      <c r="S88" s="111"/>
      <c r="T88" s="111"/>
      <c r="U88" s="111"/>
      <c r="V88" s="111"/>
      <c r="W88" s="111"/>
      <c r="X88" s="111"/>
      <c r="Y88" s="111"/>
      <c r="Z88" s="111"/>
    </row>
    <row r="89" spans="1:26" ht="16.5" customHeight="1">
      <c r="A89" s="111"/>
      <c r="B89" s="663"/>
      <c r="C89" s="136">
        <v>5</v>
      </c>
      <c r="D89" s="208" t="s">
        <v>98</v>
      </c>
      <c r="E89" s="209">
        <f>IF(SUM(E85:E88)=0,"",SUM(E85:E88))</f>
        <v>180</v>
      </c>
      <c r="F89" s="104"/>
      <c r="G89" s="79"/>
      <c r="H89" s="104"/>
      <c r="I89" s="93"/>
      <c r="J89" s="667"/>
      <c r="K89" s="111"/>
      <c r="L89" s="322">
        <v>0.5</v>
      </c>
      <c r="M89" s="322">
        <v>0.6</v>
      </c>
      <c r="N89" s="322">
        <v>0.7</v>
      </c>
      <c r="O89" s="322">
        <v>0.8</v>
      </c>
      <c r="P89" s="322">
        <v>0.8</v>
      </c>
      <c r="Q89" s="324" t="s">
        <v>350</v>
      </c>
      <c r="R89" s="125"/>
      <c r="S89" s="111"/>
      <c r="T89" s="111"/>
      <c r="U89" s="111"/>
      <c r="V89" s="111"/>
      <c r="W89" s="111"/>
      <c r="X89" s="111"/>
      <c r="Y89" s="111"/>
      <c r="Z89" s="111"/>
    </row>
    <row r="90" spans="1:26" ht="15" customHeight="1">
      <c r="A90" s="111"/>
      <c r="B90" s="663"/>
      <c r="C90" s="136">
        <v>6</v>
      </c>
      <c r="D90" s="140" t="s">
        <v>177</v>
      </c>
      <c r="E90" s="141"/>
      <c r="F90" s="105"/>
      <c r="G90" s="79">
        <f>IF(OR($E$85="",$E$86="",$E$87="",$E$88=""),"",1-G88)</f>
        <v>0.94444444444444442</v>
      </c>
      <c r="H90" s="105"/>
      <c r="I90" s="213" t="str">
        <f>IF(G90="","",IF(G90&lt;L89,"*",IF(G90&lt;M89,"**",IF(G90&lt;N89,"***",IF(G90&lt;=O89,"****",IF(G90&gt;P89,"*****"))))))</f>
        <v>*****</v>
      </c>
      <c r="J90" s="668"/>
      <c r="K90" s="111"/>
      <c r="L90" s="142" t="s">
        <v>139</v>
      </c>
      <c r="M90" s="143" t="s">
        <v>140</v>
      </c>
      <c r="N90" s="144" t="s">
        <v>141</v>
      </c>
      <c r="O90" s="145" t="s">
        <v>142</v>
      </c>
      <c r="P90" s="146" t="s">
        <v>143</v>
      </c>
      <c r="R90" s="125"/>
      <c r="S90" s="111"/>
      <c r="T90" s="111"/>
      <c r="U90" s="111"/>
      <c r="V90" s="111"/>
      <c r="W90" s="111"/>
      <c r="X90" s="111"/>
      <c r="Y90" s="111"/>
      <c r="Z90" s="111"/>
    </row>
    <row r="91" spans="1:26" ht="5.15" customHeight="1">
      <c r="A91" s="111"/>
      <c r="B91" s="663"/>
      <c r="C91" s="116"/>
      <c r="D91" s="111"/>
      <c r="E91" s="117"/>
      <c r="F91" s="111"/>
      <c r="G91" s="94"/>
      <c r="H91" s="111"/>
      <c r="I91" s="313"/>
      <c r="J91" s="211"/>
      <c r="K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spans="1:26" ht="29.25" customHeight="1">
      <c r="A92" s="111"/>
      <c r="B92" s="663"/>
      <c r="C92" s="439" t="s">
        <v>185</v>
      </c>
      <c r="D92" s="463" t="s">
        <v>102</v>
      </c>
      <c r="E92" s="450" t="s">
        <v>174</v>
      </c>
      <c r="F92" s="430"/>
      <c r="G92" s="442" t="s">
        <v>64</v>
      </c>
      <c r="H92" s="430"/>
      <c r="I92" s="369" t="s">
        <v>115</v>
      </c>
      <c r="J92" s="452" t="s">
        <v>65</v>
      </c>
      <c r="K92" s="111"/>
      <c r="R92" s="125"/>
      <c r="S92" s="111"/>
      <c r="T92" s="111"/>
      <c r="U92" s="111"/>
      <c r="V92" s="111"/>
      <c r="W92" s="111"/>
      <c r="X92" s="111"/>
      <c r="Y92" s="111"/>
      <c r="Z92" s="111"/>
    </row>
    <row r="93" spans="1:26" ht="15" customHeight="1">
      <c r="A93" s="111"/>
      <c r="B93" s="663"/>
      <c r="C93" s="136">
        <v>1</v>
      </c>
      <c r="D93" s="187" t="s">
        <v>96</v>
      </c>
      <c r="E93" s="151">
        <v>2500000</v>
      </c>
      <c r="F93" s="149"/>
      <c r="G93" s="307"/>
      <c r="H93" s="106"/>
      <c r="I93" s="314"/>
      <c r="J93" s="741"/>
      <c r="K93" s="111"/>
      <c r="R93" s="125"/>
      <c r="S93" s="111"/>
      <c r="T93" s="111"/>
      <c r="U93" s="111"/>
      <c r="V93" s="111"/>
      <c r="W93" s="111"/>
      <c r="X93" s="111"/>
      <c r="Y93" s="111"/>
      <c r="Z93" s="111"/>
    </row>
    <row r="94" spans="1:26" ht="27" customHeight="1">
      <c r="A94" s="111"/>
      <c r="B94" s="663"/>
      <c r="C94" s="136">
        <v>2</v>
      </c>
      <c r="D94" s="140" t="s">
        <v>178</v>
      </c>
      <c r="E94" s="62">
        <v>1500000</v>
      </c>
      <c r="F94" s="149"/>
      <c r="G94" s="75"/>
      <c r="H94" s="106"/>
      <c r="I94" s="93"/>
      <c r="J94" s="665"/>
      <c r="K94" s="111"/>
      <c r="R94" s="125"/>
      <c r="S94" s="111"/>
      <c r="T94" s="111"/>
      <c r="U94" s="111"/>
      <c r="V94" s="111"/>
      <c r="W94" s="111"/>
      <c r="X94" s="111"/>
      <c r="Y94" s="111"/>
      <c r="Z94" s="111"/>
    </row>
    <row r="95" spans="1:26" ht="15" customHeight="1">
      <c r="A95" s="111"/>
      <c r="B95" s="663"/>
      <c r="C95" s="136">
        <v>3</v>
      </c>
      <c r="D95" s="138" t="s">
        <v>179</v>
      </c>
      <c r="E95" s="66">
        <v>1400000</v>
      </c>
      <c r="F95" s="149"/>
      <c r="G95" s="308"/>
      <c r="H95" s="106"/>
      <c r="I95" s="93"/>
      <c r="J95" s="665"/>
      <c r="K95" s="111"/>
      <c r="R95" s="125"/>
      <c r="S95" s="111"/>
      <c r="T95" s="111"/>
      <c r="U95" s="111"/>
      <c r="V95" s="111"/>
      <c r="W95" s="111"/>
      <c r="X95" s="111"/>
      <c r="Y95" s="111"/>
      <c r="Z95" s="111"/>
    </row>
    <row r="96" spans="1:26">
      <c r="A96" s="111"/>
      <c r="B96" s="663"/>
      <c r="C96" s="136">
        <v>4</v>
      </c>
      <c r="D96" s="187" t="s">
        <v>164</v>
      </c>
      <c r="E96" s="127"/>
      <c r="F96" s="149"/>
      <c r="G96" s="107">
        <f>IF(OR($E$93="",$E$94=""),"",E94/$E$93)</f>
        <v>0.6</v>
      </c>
      <c r="H96" s="106"/>
      <c r="I96" s="93"/>
      <c r="J96" s="665"/>
      <c r="K96" s="111"/>
      <c r="L96" s="322">
        <v>0.5</v>
      </c>
      <c r="M96" s="322">
        <v>0.6</v>
      </c>
      <c r="N96" s="322">
        <v>0.7</v>
      </c>
      <c r="O96" s="322">
        <v>0.8</v>
      </c>
      <c r="P96" s="322">
        <v>0.8</v>
      </c>
      <c r="Q96" s="324" t="s">
        <v>350</v>
      </c>
      <c r="R96" s="125"/>
      <c r="S96" s="111"/>
      <c r="T96" s="111"/>
      <c r="U96" s="111"/>
      <c r="V96" s="111"/>
      <c r="W96" s="111"/>
      <c r="X96" s="111"/>
      <c r="Y96" s="111"/>
      <c r="Z96" s="111"/>
    </row>
    <row r="97" spans="1:26" ht="15" customHeight="1">
      <c r="A97" s="111"/>
      <c r="B97" s="675"/>
      <c r="C97" s="138">
        <v>5</v>
      </c>
      <c r="D97" s="208" t="s">
        <v>177</v>
      </c>
      <c r="E97" s="127"/>
      <c r="F97" s="105"/>
      <c r="G97" s="107">
        <f>IF(OR($E$93="",$E$94="",E95=""),"",E95/$E$94)</f>
        <v>0.93333333333333335</v>
      </c>
      <c r="H97" s="105"/>
      <c r="I97" s="213" t="str">
        <f>IF(G97="","",IF(G97&lt;L96,"*",IF(G97&lt;M96,"**",IF(G97&lt;N96,"***",IF(G97&lt;=O96,"****",IF(G97&gt;P96,"*****"))))))</f>
        <v>*****</v>
      </c>
      <c r="J97" s="666"/>
      <c r="K97" s="111"/>
      <c r="L97" s="142" t="s">
        <v>139</v>
      </c>
      <c r="M97" s="143" t="s">
        <v>140</v>
      </c>
      <c r="N97" s="144" t="s">
        <v>141</v>
      </c>
      <c r="O97" s="145" t="s">
        <v>142</v>
      </c>
      <c r="P97" s="146" t="s">
        <v>143</v>
      </c>
      <c r="R97" s="125"/>
      <c r="S97" s="111"/>
      <c r="T97" s="111"/>
      <c r="U97" s="111"/>
      <c r="V97" s="111"/>
      <c r="W97" s="111"/>
      <c r="X97" s="111"/>
      <c r="Y97" s="111"/>
      <c r="Z97" s="111"/>
    </row>
    <row r="98" spans="1:26" hidden="1">
      <c r="A98" s="111"/>
      <c r="B98" s="111"/>
      <c r="C98" s="116"/>
      <c r="D98" s="111"/>
      <c r="E98" s="117"/>
      <c r="F98" s="111"/>
      <c r="G98" s="111"/>
      <c r="H98" s="111"/>
      <c r="I98" s="111"/>
      <c r="J98" s="169"/>
      <c r="K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spans="1:26" hidden="1">
      <c r="A99" s="111"/>
      <c r="B99" s="111"/>
      <c r="C99" s="116"/>
      <c r="D99" s="111"/>
      <c r="E99" s="117"/>
      <c r="F99" s="111"/>
      <c r="G99" s="111"/>
      <c r="H99" s="111"/>
      <c r="I99" s="111"/>
      <c r="J99" s="111"/>
      <c r="K99" s="111"/>
    </row>
    <row r="100" spans="1:26" hidden="1">
      <c r="A100" s="111"/>
      <c r="B100" s="111"/>
      <c r="C100" s="116"/>
      <c r="D100" s="111"/>
      <c r="E100" s="117"/>
      <c r="F100" s="111"/>
      <c r="G100" s="111"/>
      <c r="H100" s="111"/>
      <c r="I100" s="111"/>
      <c r="J100" s="111"/>
      <c r="K100" s="111"/>
    </row>
    <row r="101" spans="1:26">
      <c r="B101" s="111"/>
      <c r="C101" s="116"/>
      <c r="D101" s="111"/>
      <c r="E101" s="117"/>
      <c r="F101" s="111"/>
      <c r="G101" s="111"/>
      <c r="H101" s="111"/>
      <c r="I101" s="111"/>
      <c r="J101" s="111"/>
      <c r="K101" s="111"/>
    </row>
    <row r="102" spans="1:26" hidden="1">
      <c r="B102" s="111"/>
      <c r="C102" s="116"/>
      <c r="D102" s="111"/>
      <c r="E102" s="117"/>
      <c r="F102" s="111"/>
      <c r="G102" s="111"/>
      <c r="H102" s="111"/>
      <c r="I102" s="111"/>
      <c r="J102" s="111"/>
      <c r="K102" s="111"/>
    </row>
  </sheetData>
  <sheetProtection password="ED7E" sheet="1" objects="1" scenarios="1"/>
  <mergeCells count="35">
    <mergeCell ref="G17:G20"/>
    <mergeCell ref="J69:J73"/>
    <mergeCell ref="J47:J58"/>
    <mergeCell ref="J77:J78"/>
    <mergeCell ref="J75:J76"/>
    <mergeCell ref="J85:J90"/>
    <mergeCell ref="B39:B44"/>
    <mergeCell ref="J40:J44"/>
    <mergeCell ref="D64:E64"/>
    <mergeCell ref="J65:J67"/>
    <mergeCell ref="B46:B97"/>
    <mergeCell ref="J93:J97"/>
    <mergeCell ref="J79:J80"/>
    <mergeCell ref="J81:J82"/>
    <mergeCell ref="B2:J2"/>
    <mergeCell ref="B4:E4"/>
    <mergeCell ref="B22:B37"/>
    <mergeCell ref="J23:J33"/>
    <mergeCell ref="J36:J37"/>
    <mergeCell ref="G9:G10"/>
    <mergeCell ref="I9:I10"/>
    <mergeCell ref="I13:I14"/>
    <mergeCell ref="G13:G14"/>
    <mergeCell ref="B6:D6"/>
    <mergeCell ref="B8:B14"/>
    <mergeCell ref="J9:J10"/>
    <mergeCell ref="J13:J14"/>
    <mergeCell ref="B16:B20"/>
    <mergeCell ref="J17:J20"/>
    <mergeCell ref="I17:I20"/>
    <mergeCell ref="L42:L43"/>
    <mergeCell ref="M42:M43"/>
    <mergeCell ref="N42:N43"/>
    <mergeCell ref="O42:O43"/>
    <mergeCell ref="P42:P43"/>
  </mergeCells>
  <conditionalFormatting sqref="E23:E32">
    <cfRule type="cellIs" dxfId="77" priority="1" stopIfTrue="1" operator="between">
      <formula>5</formula>
      <formula>6</formula>
    </cfRule>
    <cfRule type="cellIs" dxfId="76" priority="2" stopIfTrue="1" operator="between">
      <formula>3</formula>
      <formula>4.9</formula>
    </cfRule>
    <cfRule type="cellIs" dxfId="75" priority="3" stopIfTrue="1" operator="lessThan">
      <formula>3</formula>
    </cfRule>
  </conditionalFormatting>
  <conditionalFormatting sqref="G33">
    <cfRule type="cellIs" dxfId="74" priority="4" stopIfTrue="1" operator="between">
      <formula>5</formula>
      <formula>6</formula>
    </cfRule>
    <cfRule type="cellIs" dxfId="73" priority="5" stopIfTrue="1" operator="between">
      <formula>3</formula>
      <formula>4.9</formula>
    </cfRule>
    <cfRule type="cellIs" dxfId="72" priority="6" stopIfTrue="1" operator="lessThan">
      <formula>3</formula>
    </cfRule>
  </conditionalFormatting>
  <dataValidations count="7">
    <dataValidation type="list" allowBlank="1" showInputMessage="1" showErrorMessage="1" sqref="E36" xr:uid="{00000000-0002-0000-0800-000000000000}">
      <formula1>Scale</formula1>
    </dataValidation>
    <dataValidation type="list" allowBlank="1" showInputMessage="1" showErrorMessage="1" sqref="E57" xr:uid="{00000000-0002-0000-0800-000001000000}">
      <formula1>BREEAM</formula1>
    </dataValidation>
    <dataValidation type="list" allowBlank="1" showInputMessage="1" showErrorMessage="1" sqref="E58" xr:uid="{00000000-0002-0000-0800-000002000000}">
      <formula1>BREEAMCLASS</formula1>
    </dataValidation>
    <dataValidation type="list" allowBlank="1" showInputMessage="1" showErrorMessage="1" sqref="E61" xr:uid="{00000000-0002-0000-0800-000003000000}">
      <formula1>Energyrating</formula1>
    </dataValidation>
    <dataValidation type="decimal" allowBlank="1" showInputMessage="1" showErrorMessage="1" sqref="E23:E32" xr:uid="{00000000-0002-0000-0800-000004000000}">
      <formula1>0</formula1>
      <formula2>6</formula2>
    </dataValidation>
    <dataValidation type="whole" allowBlank="1" showInputMessage="1" showErrorMessage="1" errorTitle="Zero waste" error="Leave cell blank if there is zero waste" sqref="E81 E79 E77" xr:uid="{00000000-0002-0000-0800-000005000000}">
      <formula1>1</formula1>
      <formula2>1000000000000</formula2>
    </dataValidation>
    <dataValidation type="whole" allowBlank="1" showInputMessage="1" showErrorMessage="1" errorTitle="Zero waste" error="Leave blank if zero waste" promptTitle="Zer" sqref="E75" xr:uid="{00000000-0002-0000-0800-000006000000}">
      <formula1>1</formula1>
      <formula2>100000000000</formula2>
    </dataValidation>
  </dataValidations>
  <pageMargins left="0.70866141732283472" right="0.70866141732283472" top="0.74803149606299213" bottom="0.74803149606299213" header="0.31496062992125984" footer="0.31496062992125984"/>
  <pageSetup paperSize="8" scale="41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tabColor rgb="FFFFFF00"/>
    <pageSetUpPr fitToPage="1"/>
  </sheetPr>
  <dimension ref="A1:U44"/>
  <sheetViews>
    <sheetView showRowColHeaders="0" zoomScaleNormal="100" workbookViewId="0">
      <selection activeCell="D44" sqref="D44"/>
    </sheetView>
  </sheetViews>
  <sheetFormatPr defaultColWidth="0" defaultRowHeight="12.5" zeroHeight="1"/>
  <cols>
    <col min="1" max="1" width="2.54296875" customWidth="1"/>
    <col min="2" max="2" width="21.453125" customWidth="1"/>
    <col min="3" max="3" width="36.453125" customWidth="1"/>
    <col min="4" max="4" width="16.81640625" customWidth="1"/>
    <col min="5" max="5" width="1.453125" style="67" customWidth="1"/>
    <col min="6" max="20" width="9.1796875" hidden="1" customWidth="1"/>
    <col min="21" max="21" width="3.1796875" hidden="1" customWidth="1"/>
    <col min="22" max="16384" width="9.1796875" hidden="1"/>
  </cols>
  <sheetData>
    <row r="1" spans="1:21" s="114" customFormat="1" ht="3.75" customHeight="1">
      <c r="A1" s="111"/>
      <c r="B1" s="259"/>
      <c r="C1" s="259"/>
      <c r="D1" s="259"/>
      <c r="E1" s="113"/>
      <c r="G1" s="112"/>
      <c r="I1" s="115"/>
      <c r="J1" s="115"/>
      <c r="U1" s="111"/>
    </row>
    <row r="2" spans="1:21" s="114" customFormat="1" ht="33" customHeight="1">
      <c r="A2" s="111"/>
      <c r="B2" s="714" t="s">
        <v>307</v>
      </c>
      <c r="C2" s="714"/>
      <c r="D2" s="714"/>
      <c r="E2" s="714"/>
      <c r="F2" s="236"/>
      <c r="G2" s="236"/>
      <c r="H2" s="236"/>
      <c r="I2" s="236"/>
      <c r="J2" s="236"/>
      <c r="U2" s="111"/>
    </row>
    <row r="3" spans="1:21" s="114" customFormat="1" ht="5.25" customHeight="1" thickBot="1">
      <c r="A3" s="111"/>
      <c r="B3" s="111"/>
      <c r="C3" s="116"/>
      <c r="D3" s="111"/>
      <c r="E3" s="117"/>
      <c r="F3" s="111"/>
      <c r="G3" s="111"/>
      <c r="H3" s="111"/>
      <c r="I3" s="111"/>
      <c r="J3" s="111"/>
      <c r="U3" s="111"/>
    </row>
    <row r="4" spans="1:21" s="114" customFormat="1" ht="13.5" thickBot="1">
      <c r="A4" s="111"/>
      <c r="B4" s="715" t="e">
        <f>IF(#REF!="","Complete Project Details",#REF!)</f>
        <v>#REF!</v>
      </c>
      <c r="C4" s="716"/>
      <c r="D4" s="717"/>
      <c r="E4" s="340"/>
      <c r="R4" s="118"/>
      <c r="U4" s="111"/>
    </row>
    <row r="5" spans="1:21" s="114" customFormat="1" ht="5.25" customHeight="1" thickBot="1">
      <c r="A5" s="111"/>
      <c r="B5" s="120"/>
      <c r="C5" s="121"/>
      <c r="D5" s="120"/>
      <c r="E5" s="117"/>
      <c r="F5" s="111"/>
      <c r="G5" s="111"/>
      <c r="H5" s="111"/>
      <c r="I5" s="111"/>
      <c r="J5" s="111"/>
      <c r="U5" s="111"/>
    </row>
    <row r="6" spans="1:21" s="114" customFormat="1" ht="13.5" thickBot="1">
      <c r="A6" s="111"/>
      <c r="B6" s="262" t="e">
        <f>IF(#REF!="","",#REF!)</f>
        <v>#REF!</v>
      </c>
      <c r="C6" s="262" t="e">
        <f>IF(#REF!="","Complete Project Details",#REF!)</f>
        <v>#REF!</v>
      </c>
      <c r="D6" s="119" t="e">
        <f>IF(#REF!="","",#REF!)</f>
        <v>#REF!</v>
      </c>
      <c r="E6" s="341"/>
      <c r="I6" s="219" t="s">
        <v>321</v>
      </c>
      <c r="J6" s="112"/>
      <c r="U6" s="111"/>
    </row>
    <row r="7" spans="1:21" ht="6" customHeight="1" thickBot="1">
      <c r="A7" s="67"/>
      <c r="B7" s="67"/>
      <c r="C7" s="67"/>
      <c r="D7" s="414"/>
      <c r="U7" s="67"/>
    </row>
    <row r="8" spans="1:21" ht="33" customHeight="1" thickBot="1">
      <c r="A8" s="67"/>
      <c r="B8" s="237" t="s">
        <v>294</v>
      </c>
      <c r="C8" s="238"/>
      <c r="D8" s="415" t="e">
        <f>IF(G15&lt;6,"",IF(I8&lt;6,"*",IF(I8&lt;7,"**",IF(I8&lt;8,"***",IF(I8&lt;=9,"****",IF(I8&gt;9,"*****"))))))</f>
        <v>#REF!</v>
      </c>
      <c r="F8" s="234"/>
      <c r="G8" s="216" t="s">
        <v>330</v>
      </c>
      <c r="H8" s="264"/>
      <c r="I8" s="286" t="e">
        <f>IF(SUM(L9:S14)&lt;1,"-",AVERAGE(L9:S14))</f>
        <v>#REF!</v>
      </c>
      <c r="J8" s="282" t="s">
        <v>306</v>
      </c>
      <c r="K8" s="282" t="s">
        <v>318</v>
      </c>
      <c r="L8" s="282" t="s">
        <v>310</v>
      </c>
      <c r="M8" s="282" t="s">
        <v>311</v>
      </c>
      <c r="N8" s="282" t="s">
        <v>312</v>
      </c>
      <c r="O8" s="282" t="s">
        <v>313</v>
      </c>
      <c r="P8" s="282" t="s">
        <v>314</v>
      </c>
      <c r="Q8" s="282" t="s">
        <v>315</v>
      </c>
      <c r="R8" s="282" t="s">
        <v>316</v>
      </c>
      <c r="S8" s="282" t="s">
        <v>317</v>
      </c>
      <c r="U8" s="67"/>
    </row>
    <row r="9" spans="1:21" ht="18" customHeight="1" thickBot="1">
      <c r="A9" s="68"/>
      <c r="B9" s="718" t="s">
        <v>267</v>
      </c>
      <c r="C9" s="251" t="s">
        <v>186</v>
      </c>
      <c r="D9" s="328" t="e">
        <f t="shared" ref="D9:D14" si="0">IF(J9="-","",IF(J9=1,"*",IF(J9=2,"**",IF(J9=3,"***",IF(J9=4,"****",IF(J9=5,"*****"))))))</f>
        <v>#REF!</v>
      </c>
      <c r="F9" s="217"/>
      <c r="G9" s="284" t="e">
        <f t="shared" ref="G9:G14" si="1">IF(D9&lt;&gt;"",1)</f>
        <v>#REF!</v>
      </c>
      <c r="J9" s="282" t="e">
        <f t="shared" ref="J9:J14" si="2">IF(K9="-","-",IF(K9&lt;6,1,IF(K9&lt;7,2,IF(K9&lt;8,3,IF(K9&lt;=9,4,IF(K9&gt;9,5))))))</f>
        <v>#REF!</v>
      </c>
      <c r="K9" s="285" t="e">
        <f t="shared" ref="K9:K14" si="3">IF(AND(L9="-",M9="-",N9="-",O9="-",P9="-",Q9="-",R9="-",S9="-"),"-",SUM(L9:S9)/COUNT(L9:S9))</f>
        <v>#REF!</v>
      </c>
      <c r="L9" s="283" t="e">
        <f>IF(SUM(#REF!,#REF!,#REF!)=0,"-",SUM(#REF!,#REF!,#REF!)/COUNT(#REF!,#REF!,#REF!))</f>
        <v>#REF!</v>
      </c>
      <c r="M9" s="283" t="e">
        <f>IF(SUM(CA!#REF!,CA!#REF!,CA!#REF!)=0,"-",SUM(CA!#REF!,CA!#REF!,CA!#REF!)/COUNT(CA!#REF!,CA!#REF!,CA!#REF!))</f>
        <v>#REF!</v>
      </c>
      <c r="N9" s="283" t="e">
        <f>IF(SUM('CDM PD'!#REF!,'CDM PD'!#REF!,'CDM PD'!#REF!)=0,"-",SUM('CDM PD'!#REF!,'CDM PD'!#REF!,'CDM PD'!#REF!)/COUNT('CDM PD'!#REF!,'CDM PD'!#REF!,'CDM PD'!#REF!))</f>
        <v>#REF!</v>
      </c>
      <c r="O9" s="283" t="e">
        <f>IF(SUM(#REF!,#REF!,#REF!)=0,"-",SUM(#REF!,#REF!,#REF!)/COUNT(#REF!,#REF!,#REF!))</f>
        <v>#REF!</v>
      </c>
      <c r="P9" s="283" t="e">
        <f>IF(SUM(#REF!,#REF!,#REF!)=0,"-",SUM(#REF!,#REF!,#REF!)/COUNT(#REF!,#REF!,#REF!))</f>
        <v>#REF!</v>
      </c>
      <c r="Q9" s="283" t="e">
        <f>IF(SUM(#REF!,#REF!)=0,"-",SUM(#REF!,#REF!)/COUNT(#REF!,#REF!))</f>
        <v>#REF!</v>
      </c>
      <c r="R9" s="283" t="e">
        <f>IF(SUM(#REF!,#REF!)=0,"-",SUM(#REF!,#REF!)/COUNT(#REF!,#REF!))</f>
        <v>#REF!</v>
      </c>
      <c r="S9" s="283" t="e">
        <f>IF(SUM(PM!#REF!,PM!#REF!,PM!#REF!,PM!#REF!,PM!#REF!)=0,"-",SUM(PM!#REF!,PM!#REF!,PM!#REF!,PM!#REF!,PM!#REF!)/COUNT(PM!#REF!,PM!#REF!,PM!#REF!,PM!#REF!,PM!#REF!))</f>
        <v>#REF!</v>
      </c>
      <c r="U9" s="67"/>
    </row>
    <row r="10" spans="1:21" ht="18" customHeight="1" thickBot="1">
      <c r="A10" s="68"/>
      <c r="B10" s="719"/>
      <c r="C10" s="252" t="s">
        <v>151</v>
      </c>
      <c r="D10" s="328" t="e">
        <f t="shared" si="0"/>
        <v>#REF!</v>
      </c>
      <c r="F10" s="217"/>
      <c r="G10" s="284" t="e">
        <f t="shared" si="1"/>
        <v>#REF!</v>
      </c>
      <c r="J10" s="282" t="e">
        <f t="shared" si="2"/>
        <v>#REF!</v>
      </c>
      <c r="K10" s="285" t="e">
        <f t="shared" si="3"/>
        <v>#REF!</v>
      </c>
      <c r="L10" s="283" t="e">
        <f>IF(SUM(#REF!,#REF!,#REF!)=0,"-",SUM(#REF!,#REF!,#REF!)/COUNT(#REF!,#REF!,#REF!))</f>
        <v>#REF!</v>
      </c>
      <c r="M10" s="283" t="e">
        <f>IF(SUM(CA!#REF!,CA!#REF!,CA!#REF!)=0,"-",SUM(CA!#REF!,CA!#REF!,CA!#REF!)/COUNT(CA!#REF!,CA!#REF!,CA!#REF!))</f>
        <v>#REF!</v>
      </c>
      <c r="N10" s="283" t="e">
        <f>IF(SUM('CDM PD'!#REF!,'CDM PD'!#REF!,'CDM PD'!#REF!)=0,"-",SUM('CDM PD'!#REF!,'CDM PD'!#REF!,'CDM PD'!#REF!)/COUNT('CDM PD'!#REF!,'CDM PD'!#REF!,'CDM PD'!#REF!))</f>
        <v>#REF!</v>
      </c>
      <c r="O10" s="283" t="e">
        <f>IF(SUM(#REF!,#REF!,#REF!)=0,"-",SUM(#REF!,#REF!,#REF!)/COUNT(#REF!,#REF!,#REF!))</f>
        <v>#REF!</v>
      </c>
      <c r="P10" s="283" t="e">
        <f>IF(SUM(#REF!,#REF!,#REF!)=0,"-",SUM(#REF!,#REF!,#REF!)/COUNT(#REF!,#REF!,#REF!))</f>
        <v>#REF!</v>
      </c>
      <c r="Q10" s="283" t="e">
        <f>IF(SUM(#REF!,#REF!)=0,"-",SUM(#REF!,#REF!)/COUNT(#REF!,#REF!))</f>
        <v>#REF!</v>
      </c>
      <c r="R10" s="283" t="e">
        <f>IF(SUM(#REF!,#REF!)=0,"-",SUM(#REF!,#REF!)/COUNT(#REF!,#REF!))</f>
        <v>#REF!</v>
      </c>
      <c r="S10" s="283" t="e">
        <f>IF(SUM(PM!#REF!,PM!#REF!,PM!#REF!,PM!#REF!,PM!#REF!)=0,"-",SUM(PM!#REF!,PM!#REF!,PM!#REF!,PM!#REF!,PM!#REF!)/COUNT(PM!#REF!,PM!#REF!,PM!#REF!,PM!#REF!,PM!#REF!))</f>
        <v>#REF!</v>
      </c>
      <c r="U10" s="67"/>
    </row>
    <row r="11" spans="1:21" ht="18" customHeight="1" thickBot="1">
      <c r="A11" s="68"/>
      <c r="B11" s="719"/>
      <c r="C11" s="252" t="s">
        <v>187</v>
      </c>
      <c r="D11" s="328" t="e">
        <f t="shared" si="0"/>
        <v>#REF!</v>
      </c>
      <c r="F11" s="217"/>
      <c r="G11" s="284" t="e">
        <f t="shared" si="1"/>
        <v>#REF!</v>
      </c>
      <c r="J11" s="282" t="e">
        <f t="shared" si="2"/>
        <v>#REF!</v>
      </c>
      <c r="K11" s="285" t="e">
        <f t="shared" si="3"/>
        <v>#REF!</v>
      </c>
      <c r="L11" s="283" t="e">
        <f>IF(SUM(#REF!,#REF!,#REF!)=0,"-",SUM(#REF!,#REF!,#REF!)/COUNT(#REF!,#REF!,#REF!))</f>
        <v>#REF!</v>
      </c>
      <c r="M11" s="283" t="e">
        <f>IF(SUM(CA!#REF!,CA!#REF!,CA!#REF!)=0,"-",SUM(CA!#REF!,CA!#REF!,CA!#REF!)/COUNT(CA!#REF!,CA!#REF!,CA!#REF!))</f>
        <v>#REF!</v>
      </c>
      <c r="N11" s="283" t="e">
        <f>IF(SUM('CDM PD'!#REF!,'CDM PD'!#REF!,'CDM PD'!#REF!)=0,"-",SUM('CDM PD'!#REF!,'CDM PD'!#REF!,'CDM PD'!#REF!)/COUNT('CDM PD'!#REF!,'CDM PD'!#REF!,'CDM PD'!#REF!))</f>
        <v>#REF!</v>
      </c>
      <c r="O11" s="283" t="e">
        <f>IF(SUM(#REF!,#REF!,#REF!)=0,"-",SUM(#REF!,#REF!,#REF!)/COUNT(#REF!,#REF!,#REF!))</f>
        <v>#REF!</v>
      </c>
      <c r="P11" s="283" t="e">
        <f>IF(SUM(#REF!,#REF!,#REF!)=0,"-",SUM(#REF!,#REF!,#REF!)/COUNT(#REF!,#REF!,#REF!))</f>
        <v>#REF!</v>
      </c>
      <c r="Q11" s="283" t="e">
        <f>IF(SUM(#REF!,#REF!)=0,"-",SUM(#REF!,#REF!)/COUNT(#REF!,#REF!))</f>
        <v>#REF!</v>
      </c>
      <c r="R11" s="283" t="e">
        <f>IF(SUM(#REF!,#REF!)=0,"-",SUM(#REF!,#REF!)/COUNT(#REF!,#REF!))</f>
        <v>#REF!</v>
      </c>
      <c r="S11" s="283" t="e">
        <f>IF(SUM(PM!#REF!,PM!#REF!,PM!#REF!,PM!#REF!,PM!#REF!)=0,"-",SUM(PM!#REF!,PM!#REF!,PM!#REF!,PM!#REF!,PM!#REF!)/COUNT(PM!#REF!,PM!#REF!,PM!#REF!,PM!#REF!,PM!#REF!))</f>
        <v>#REF!</v>
      </c>
      <c r="U11" s="67"/>
    </row>
    <row r="12" spans="1:21" ht="18" customHeight="1" thickBot="1">
      <c r="A12" s="68"/>
      <c r="B12" s="719"/>
      <c r="C12" s="252" t="s">
        <v>152</v>
      </c>
      <c r="D12" s="328" t="e">
        <f t="shared" si="0"/>
        <v>#REF!</v>
      </c>
      <c r="F12" s="217"/>
      <c r="G12" s="284" t="e">
        <f t="shared" si="1"/>
        <v>#REF!</v>
      </c>
      <c r="J12" s="282" t="e">
        <f t="shared" si="2"/>
        <v>#REF!</v>
      </c>
      <c r="K12" s="285" t="e">
        <f t="shared" si="3"/>
        <v>#REF!</v>
      </c>
      <c r="L12" s="283" t="e">
        <f>IF(SUM(#REF!,#REF!,#REF!)=0,"-",SUM(#REF!,#REF!,#REF!)/COUNT(#REF!,#REF!,#REF!))</f>
        <v>#REF!</v>
      </c>
      <c r="M12" s="283" t="e">
        <f>IF(SUM(CA!#REF!,CA!#REF!,CA!#REF!)=0,"-",SUM(CA!#REF!,CA!#REF!,CA!#REF!)/COUNT(CA!#REF!,CA!#REF!,CA!#REF!))</f>
        <v>#REF!</v>
      </c>
      <c r="N12" s="283" t="e">
        <f>IF(SUM('CDM PD'!#REF!,'CDM PD'!#REF!,'CDM PD'!#REF!)=0,"-",SUM('CDM PD'!#REF!,'CDM PD'!#REF!,'CDM PD'!#REF!)/COUNT('CDM PD'!#REF!,'CDM PD'!#REF!,'CDM PD'!#REF!))</f>
        <v>#REF!</v>
      </c>
      <c r="O12" s="283" t="e">
        <f>IF(SUM(#REF!,#REF!,#REF!)=0,"-",SUM(#REF!,#REF!,#REF!)/COUNT(#REF!,#REF!,#REF!))</f>
        <v>#REF!</v>
      </c>
      <c r="P12" s="283" t="e">
        <f>IF(SUM(#REF!,#REF!,#REF!)=0,"-",SUM(#REF!,#REF!,#REF!)/COUNT(#REF!,#REF!,#REF!))</f>
        <v>#REF!</v>
      </c>
      <c r="Q12" s="283" t="e">
        <f>IF(SUM(#REF!,#REF!)=0,"-",SUM(#REF!,#REF!)/COUNT(#REF!,#REF!))</f>
        <v>#REF!</v>
      </c>
      <c r="R12" s="283" t="e">
        <f>IF(SUM(#REF!,#REF!)=0,"-",SUM(#REF!,#REF!)/COUNT(#REF!,#REF!))</f>
        <v>#REF!</v>
      </c>
      <c r="S12" s="283" t="e">
        <f>IF(SUM(PM!#REF!,PM!#REF!,PM!#REF!,PM!#REF!,PM!#REF!)=0,"-",SUM(PM!#REF!,PM!#REF!,PM!#REF!,PM!#REF!,PM!#REF!)/COUNT(PM!#REF!,PM!#REF!,PM!#REF!,PM!#REF!,PM!#REF!))</f>
        <v>#REF!</v>
      </c>
      <c r="U12" s="67"/>
    </row>
    <row r="13" spans="1:21" ht="18" customHeight="1" thickBot="1">
      <c r="A13" s="68"/>
      <c r="B13" s="719"/>
      <c r="C13" s="252" t="s">
        <v>188</v>
      </c>
      <c r="D13" s="328" t="e">
        <f t="shared" si="0"/>
        <v>#REF!</v>
      </c>
      <c r="F13" s="217"/>
      <c r="G13" s="284" t="e">
        <f t="shared" si="1"/>
        <v>#REF!</v>
      </c>
      <c r="J13" s="282" t="e">
        <f t="shared" si="2"/>
        <v>#REF!</v>
      </c>
      <c r="K13" s="285" t="e">
        <f t="shared" si="3"/>
        <v>#REF!</v>
      </c>
      <c r="L13" s="283" t="e">
        <f>IF(SUM(#REF!,#REF!,#REF!)=0,"-",SUM(#REF!,#REF!,#REF!)/COUNT(#REF!,#REF!,#REF!))</f>
        <v>#REF!</v>
      </c>
      <c r="M13" s="283" t="e">
        <f>IF(SUM(CA!#REF!,CA!#REF!,CA!#REF!)=0,"-",SUM(CA!#REF!,CA!#REF!,CA!#REF!)/COUNT(CA!#REF!,CA!#REF!,CA!#REF!))</f>
        <v>#REF!</v>
      </c>
      <c r="N13" s="283" t="e">
        <f>IF(SUM('CDM PD'!#REF!,'CDM PD'!#REF!,'CDM PD'!#REF!)=0,"-",SUM('CDM PD'!#REF!,'CDM PD'!#REF!,'CDM PD'!#REF!)/COUNT('CDM PD'!#REF!,'CDM PD'!#REF!,'CDM PD'!#REF!))</f>
        <v>#REF!</v>
      </c>
      <c r="O13" s="283" t="e">
        <f>IF(SUM(#REF!,#REF!,#REF!)=0,"-",SUM(#REF!,#REF!,#REF!)/COUNT(#REF!,#REF!,#REF!))</f>
        <v>#REF!</v>
      </c>
      <c r="P13" s="283" t="e">
        <f>IF(SUM(#REF!,#REF!,#REF!)=0,"-",SUM(#REF!,#REF!,#REF!)/COUNT(#REF!,#REF!,#REF!))</f>
        <v>#REF!</v>
      </c>
      <c r="Q13" s="283" t="e">
        <f>IF(SUM(#REF!,#REF!)=0,"-",SUM(#REF!,#REF!)/COUNT(#REF!,#REF!))</f>
        <v>#REF!</v>
      </c>
      <c r="R13" s="283" t="e">
        <f>IF(SUM(#REF!,#REF!)=0,"-",SUM(#REF!,#REF!)/COUNT(#REF!,#REF!))</f>
        <v>#REF!</v>
      </c>
      <c r="S13" s="283" t="e">
        <f>IF(SUM(PM!#REF!,PM!#REF!,PM!#REF!,PM!#REF!,PM!#REF!)=0,"-",SUM(PM!#REF!,PM!#REF!,PM!#REF!,PM!#REF!,PM!#REF!)/COUNT(PM!#REF!,PM!#REF!,PM!#REF!,PM!#REF!,PM!#REF!))</f>
        <v>#REF!</v>
      </c>
      <c r="U13" s="67"/>
    </row>
    <row r="14" spans="1:21" ht="18" customHeight="1" thickBot="1">
      <c r="A14" s="68"/>
      <c r="B14" s="719"/>
      <c r="C14" s="253" t="s">
        <v>153</v>
      </c>
      <c r="D14" s="328" t="e">
        <f t="shared" si="0"/>
        <v>#REF!</v>
      </c>
      <c r="F14" s="217"/>
      <c r="G14" s="284" t="e">
        <f t="shared" si="1"/>
        <v>#REF!</v>
      </c>
      <c r="J14" s="282" t="e">
        <f t="shared" si="2"/>
        <v>#REF!</v>
      </c>
      <c r="K14" s="285" t="e">
        <f t="shared" si="3"/>
        <v>#REF!</v>
      </c>
      <c r="L14" s="283" t="e">
        <f>IF(SUM(#REF!,#REF!,#REF!)=0,"-",SUM(#REF!,#REF!,#REF!)/COUNT(#REF!,#REF!,#REF!))</f>
        <v>#REF!</v>
      </c>
      <c r="M14" s="283" t="e">
        <f>IF(SUM(CA!#REF!,CA!#REF!,CA!#REF!)=0,"-",SUM(CA!#REF!,CA!#REF!,CA!#REF!)/COUNT(CA!#REF!,CA!#REF!,CA!#REF!))</f>
        <v>#REF!</v>
      </c>
      <c r="N14" s="283" t="e">
        <f>IF(SUM('CDM PD'!#REF!,'CDM PD'!#REF!,'CDM PD'!#REF!)=0,"-",SUM('CDM PD'!#REF!,'CDM PD'!#REF!,'CDM PD'!#REF!)/COUNT('CDM PD'!#REF!,'CDM PD'!#REF!,'CDM PD'!#REF!))</f>
        <v>#REF!</v>
      </c>
      <c r="O14" s="283" t="e">
        <f>IF(SUM(#REF!,#REF!,#REF!)=0,"-",SUM(#REF!,#REF!,#REF!)/COUNT(#REF!,#REF!,#REF!))</f>
        <v>#REF!</v>
      </c>
      <c r="P14" s="283" t="e">
        <f>IF(SUM(#REF!,#REF!,#REF!)=0,"-",SUM(#REF!,#REF!,#REF!)/COUNT(#REF!,#REF!,#REF!))</f>
        <v>#REF!</v>
      </c>
      <c r="Q14" s="283" t="e">
        <f>IF(SUM(#REF!,#REF!)=0,"-",SUM(#REF!,#REF!)/COUNT(#REF!,#REF!))</f>
        <v>#REF!</v>
      </c>
      <c r="R14" s="283" t="e">
        <f>IF(SUM(#REF!,#REF!)=0,"-",SUM(#REF!,#REF!)/COUNT(#REF!,#REF!))</f>
        <v>#REF!</v>
      </c>
      <c r="S14" s="283" t="e">
        <f>IF(SUM(PM!#REF!,PM!#REF!,PM!#REF!,PM!#REF!,PM!#REF!)=0,"-",SUM(PM!#REF!,PM!#REF!,PM!#REF!,PM!#REF!,PM!#REF!)/COUNT(PM!#REF!,PM!#REF!,PM!#REF!,PM!#REF!,PM!#REF!))</f>
        <v>#REF!</v>
      </c>
      <c r="U14" s="67"/>
    </row>
    <row r="15" spans="1:21" ht="6.75" customHeight="1" thickBot="1">
      <c r="A15" s="67"/>
      <c r="B15" s="260"/>
      <c r="C15" s="260"/>
      <c r="D15" s="416"/>
      <c r="G15" s="284" t="e">
        <f>SUM(G9:G14)</f>
        <v>#REF!</v>
      </c>
      <c r="U15" s="67"/>
    </row>
    <row r="16" spans="1:21" ht="28.5" customHeight="1" thickBot="1">
      <c r="A16" s="256"/>
      <c r="B16" s="239" t="s">
        <v>295</v>
      </c>
      <c r="C16" s="240"/>
      <c r="D16" s="417" t="e">
        <f>IF(G23&lt;6,"",IF(H16&lt;6,"*",IF(H16&lt;7,"**",IF(H16&lt;8,"***",IF(H16&lt;=9,"****",IF(K17&gt;9,"*****"))))))</f>
        <v>#REF!</v>
      </c>
      <c r="E16" s="343"/>
      <c r="F16" s="234"/>
      <c r="G16" s="284" t="s">
        <v>309</v>
      </c>
      <c r="H16" s="286" t="e">
        <f>#REF!</f>
        <v>#REF!</v>
      </c>
      <c r="J16" s="284" t="s">
        <v>306</v>
      </c>
      <c r="K16" s="282" t="s">
        <v>305</v>
      </c>
      <c r="L16" s="754" t="s">
        <v>304</v>
      </c>
      <c r="M16" s="754"/>
      <c r="N16" s="754"/>
      <c r="O16" s="751" t="s">
        <v>265</v>
      </c>
      <c r="P16" s="751" t="s">
        <v>264</v>
      </c>
      <c r="Q16" s="751" t="s">
        <v>263</v>
      </c>
      <c r="R16" s="751" t="s">
        <v>262</v>
      </c>
      <c r="S16" s="751" t="s">
        <v>261</v>
      </c>
      <c r="U16" s="67"/>
    </row>
    <row r="17" spans="1:21" ht="18" customHeight="1" thickBot="1">
      <c r="A17" s="257"/>
      <c r="B17" s="721" t="s">
        <v>266</v>
      </c>
      <c r="C17" s="241" t="s">
        <v>190</v>
      </c>
      <c r="D17" s="328" t="e">
        <f t="shared" ref="D17:D22" si="4">IF(J17="-","",IF(J17=1,"*",IF(J17=2,"**",IF(J17=3,"***",IF(J17=4,"****",IF(J17=5,"*****"))))))</f>
        <v>#REF!</v>
      </c>
      <c r="E17" s="344"/>
      <c r="F17" s="217"/>
      <c r="G17" s="284" t="e">
        <f t="shared" ref="G17:G22" si="5">IF(D17&lt;&gt;"",1)</f>
        <v>#REF!</v>
      </c>
      <c r="J17" s="3" t="e">
        <f t="shared" ref="J17:J22" si="6">IF(K17="-","-",IF(K17&lt;6,1,IF(K17&lt;7,2,IF(K17&lt;8,3,IF(K17&lt;=9,4,IF(K17&gt;9,5))))))</f>
        <v>#REF!</v>
      </c>
      <c r="K17" s="282" t="e">
        <f t="shared" ref="K17:K22" si="7">IF(AND(L17="-",M17="-",N17="-"),"-",AVERAGE(L17:N17))</f>
        <v>#REF!</v>
      </c>
      <c r="L17" s="282" t="e">
        <f>#REF!</f>
        <v>#REF!</v>
      </c>
      <c r="M17" s="282" t="e">
        <f>#REF!</f>
        <v>#REF!</v>
      </c>
      <c r="N17" s="282" t="e">
        <f>#REF!</f>
        <v>#REF!</v>
      </c>
      <c r="O17" s="752"/>
      <c r="P17" s="752"/>
      <c r="Q17" s="752"/>
      <c r="R17" s="752"/>
      <c r="S17" s="752"/>
      <c r="U17" s="67"/>
    </row>
    <row r="18" spans="1:21" ht="25.5" customHeight="1" thickBot="1">
      <c r="A18" s="68"/>
      <c r="B18" s="722"/>
      <c r="C18" s="242" t="s">
        <v>191</v>
      </c>
      <c r="D18" s="328" t="e">
        <f t="shared" si="4"/>
        <v>#REF!</v>
      </c>
      <c r="E18" s="344"/>
      <c r="F18" s="217"/>
      <c r="G18" s="284" t="e">
        <f t="shared" si="5"/>
        <v>#REF!</v>
      </c>
      <c r="J18" s="3" t="e">
        <f t="shared" si="6"/>
        <v>#REF!</v>
      </c>
      <c r="K18" s="282" t="e">
        <f t="shared" si="7"/>
        <v>#REF!</v>
      </c>
      <c r="L18" s="282" t="e">
        <f>#REF!</f>
        <v>#REF!</v>
      </c>
      <c r="M18" s="282" t="e">
        <f>#REF!</f>
        <v>#REF!</v>
      </c>
      <c r="N18" s="282" t="e">
        <f>#REF!</f>
        <v>#REF!</v>
      </c>
      <c r="O18" s="752"/>
      <c r="P18" s="752"/>
      <c r="Q18" s="752"/>
      <c r="R18" s="752"/>
      <c r="S18" s="752"/>
      <c r="U18" s="67"/>
    </row>
    <row r="19" spans="1:21" ht="18" customHeight="1" thickBot="1">
      <c r="A19" s="68"/>
      <c r="B19" s="722"/>
      <c r="C19" s="242" t="s">
        <v>155</v>
      </c>
      <c r="D19" s="328" t="e">
        <f t="shared" si="4"/>
        <v>#REF!</v>
      </c>
      <c r="E19" s="344"/>
      <c r="F19" s="217"/>
      <c r="G19" s="284" t="e">
        <f t="shared" si="5"/>
        <v>#REF!</v>
      </c>
      <c r="J19" s="3" t="e">
        <f t="shared" si="6"/>
        <v>#REF!</v>
      </c>
      <c r="K19" s="282" t="e">
        <f t="shared" si="7"/>
        <v>#REF!</v>
      </c>
      <c r="L19" s="282" t="e">
        <f>#REF!</f>
        <v>#REF!</v>
      </c>
      <c r="M19" s="282" t="e">
        <f>#REF!</f>
        <v>#REF!</v>
      </c>
      <c r="N19" s="282" t="e">
        <f>#REF!</f>
        <v>#REF!</v>
      </c>
      <c r="O19" s="752"/>
      <c r="P19" s="752"/>
      <c r="Q19" s="752"/>
      <c r="R19" s="752"/>
      <c r="S19" s="752"/>
      <c r="U19" s="67"/>
    </row>
    <row r="20" spans="1:21" ht="18" customHeight="1" thickBot="1">
      <c r="A20" s="68"/>
      <c r="B20" s="722"/>
      <c r="C20" s="242" t="s">
        <v>152</v>
      </c>
      <c r="D20" s="328" t="e">
        <f t="shared" si="4"/>
        <v>#REF!</v>
      </c>
      <c r="E20" s="344"/>
      <c r="F20" s="217"/>
      <c r="G20" s="284" t="e">
        <f t="shared" si="5"/>
        <v>#REF!</v>
      </c>
      <c r="J20" s="3" t="e">
        <f t="shared" si="6"/>
        <v>#REF!</v>
      </c>
      <c r="K20" s="282" t="e">
        <f t="shared" si="7"/>
        <v>#REF!</v>
      </c>
      <c r="L20" s="282" t="e">
        <f>#REF!</f>
        <v>#REF!</v>
      </c>
      <c r="M20" s="282" t="e">
        <f>#REF!</f>
        <v>#REF!</v>
      </c>
      <c r="N20" s="282" t="e">
        <f>#REF!</f>
        <v>#REF!</v>
      </c>
      <c r="O20" s="752"/>
      <c r="P20" s="752"/>
      <c r="Q20" s="752"/>
      <c r="R20" s="752"/>
      <c r="S20" s="752"/>
      <c r="U20" s="67"/>
    </row>
    <row r="21" spans="1:21" ht="30" thickBot="1">
      <c r="A21" s="68"/>
      <c r="B21" s="722"/>
      <c r="C21" s="242" t="s">
        <v>192</v>
      </c>
      <c r="D21" s="328" t="e">
        <f t="shared" si="4"/>
        <v>#REF!</v>
      </c>
      <c r="E21" s="344"/>
      <c r="F21" s="217"/>
      <c r="G21" s="284" t="e">
        <f t="shared" si="5"/>
        <v>#REF!</v>
      </c>
      <c r="J21" s="3" t="e">
        <f t="shared" si="6"/>
        <v>#REF!</v>
      </c>
      <c r="K21" s="282" t="e">
        <f t="shared" si="7"/>
        <v>#REF!</v>
      </c>
      <c r="L21" s="282" t="e">
        <f>#REF!</f>
        <v>#REF!</v>
      </c>
      <c r="M21" s="282" t="e">
        <f>#REF!</f>
        <v>#REF!</v>
      </c>
      <c r="N21" s="282" t="e">
        <f>#REF!</f>
        <v>#REF!</v>
      </c>
      <c r="O21" s="752"/>
      <c r="P21" s="752"/>
      <c r="Q21" s="752"/>
      <c r="R21" s="752"/>
      <c r="S21" s="752"/>
      <c r="U21" s="67"/>
    </row>
    <row r="22" spans="1:21" ht="18" customHeight="1" thickBot="1">
      <c r="A22" s="68"/>
      <c r="B22" s="722"/>
      <c r="C22" s="243" t="s">
        <v>153</v>
      </c>
      <c r="D22" s="328" t="e">
        <f t="shared" si="4"/>
        <v>#REF!</v>
      </c>
      <c r="E22" s="344"/>
      <c r="F22" s="217"/>
      <c r="G22" s="284" t="e">
        <f t="shared" si="5"/>
        <v>#REF!</v>
      </c>
      <c r="I22" s="219"/>
      <c r="J22" s="3" t="e">
        <f t="shared" si="6"/>
        <v>#REF!</v>
      </c>
      <c r="K22" s="282" t="e">
        <f t="shared" si="7"/>
        <v>#REF!</v>
      </c>
      <c r="L22" s="282" t="e">
        <f>#REF!</f>
        <v>#REF!</v>
      </c>
      <c r="M22" s="282" t="e">
        <f>#REF!</f>
        <v>#REF!</v>
      </c>
      <c r="N22" s="282" t="e">
        <f>#REF!</f>
        <v>#REF!</v>
      </c>
      <c r="O22" s="753"/>
      <c r="P22" s="753"/>
      <c r="Q22" s="753"/>
      <c r="R22" s="753"/>
      <c r="S22" s="753"/>
      <c r="U22" s="67"/>
    </row>
    <row r="23" spans="1:21" ht="6.75" customHeight="1" thickBot="1">
      <c r="A23" s="67"/>
      <c r="B23" s="260"/>
      <c r="C23" s="260"/>
      <c r="D23" s="67"/>
      <c r="G23" s="282" t="e">
        <f>SUM(G17:G22)</f>
        <v>#REF!</v>
      </c>
      <c r="U23" s="67"/>
    </row>
    <row r="24" spans="1:21" ht="33" customHeight="1" thickBot="1">
      <c r="A24" s="256"/>
      <c r="B24" s="244" t="s">
        <v>296</v>
      </c>
      <c r="C24" s="245"/>
      <c r="D24" s="413" t="e">
        <f>IF(G39&lt;&gt;14,"",IF(K39&gt;=4.5,"*****",IF(K39&gt;=3.5,"****",IF(K39&gt;=2.5,"***",IF(K39&gt;=1.5,"**",IF(K39&gt;0,"*"))))))</f>
        <v>#REF!</v>
      </c>
      <c r="G24" s="295" t="s">
        <v>329</v>
      </c>
      <c r="H24" s="296" t="s">
        <v>303</v>
      </c>
      <c r="I24" s="287" t="s">
        <v>297</v>
      </c>
      <c r="J24" s="287" t="s">
        <v>8</v>
      </c>
      <c r="K24" s="288" t="s">
        <v>298</v>
      </c>
      <c r="L24" s="219" t="s">
        <v>328</v>
      </c>
      <c r="N24" s="265" t="s">
        <v>403</v>
      </c>
      <c r="U24" s="67"/>
    </row>
    <row r="25" spans="1:21" ht="18" customHeight="1">
      <c r="A25" s="68"/>
      <c r="B25" s="748" t="s">
        <v>78</v>
      </c>
      <c r="C25" s="246" t="s">
        <v>260</v>
      </c>
      <c r="D25" s="421" t="str">
        <f t="shared" ref="D25:D38" si="8">IF(H25="-","",IF(H25=1,"*",IF(H25=2,"**",IF(H25=3,"***",IF(H25=4,"****",IF(H25=5,"*****"))))))</f>
        <v>**</v>
      </c>
      <c r="G25" s="284">
        <f t="shared" ref="G25:G38" si="9">IF(D25&lt;&gt;"",1)</f>
        <v>1</v>
      </c>
      <c r="H25" s="282">
        <f>IF(M25="","-",IF(M25="*",1,IF(M25="**",2,IF(M25="***",3,IF(M25="****",4,IF(M25="*****",5))))))</f>
        <v>2</v>
      </c>
      <c r="I25" s="293" t="e">
        <f>#REF!</f>
        <v>#REF!</v>
      </c>
      <c r="J25" s="282" t="e">
        <f>H25*I25</f>
        <v>#REF!</v>
      </c>
      <c r="K25" s="289" t="e">
        <f>SUM(J25:J26)/SUM(I25:I26)</f>
        <v>#REF!</v>
      </c>
      <c r="L25" s="284">
        <f>SUM(G25:G26)</f>
        <v>2</v>
      </c>
      <c r="M25" s="315" t="str">
        <f>'End of Project data'!I9</f>
        <v>**</v>
      </c>
      <c r="N25" s="265" t="s">
        <v>331</v>
      </c>
      <c r="U25" s="67"/>
    </row>
    <row r="26" spans="1:21" ht="18" customHeight="1" thickBot="1">
      <c r="A26" s="68"/>
      <c r="B26" s="749"/>
      <c r="C26" s="247" t="s">
        <v>259</v>
      </c>
      <c r="D26" s="332" t="str">
        <f t="shared" si="8"/>
        <v>*****</v>
      </c>
      <c r="G26" s="284">
        <f t="shared" si="9"/>
        <v>1</v>
      </c>
      <c r="H26" s="282">
        <f t="shared" ref="H26:H38" si="10">IF(M26="","-",IF(M26="*",1,IF(M26="**",2,IF(M26="***",3,IF(M26="****",4,IF(M26="*****",5))))))</f>
        <v>5</v>
      </c>
      <c r="I26" s="293" t="e">
        <f>#REF!</f>
        <v>#REF!</v>
      </c>
      <c r="J26" s="282" t="e">
        <f t="shared" ref="J26:J38" si="11">H26*I26</f>
        <v>#REF!</v>
      </c>
      <c r="K26" s="233"/>
      <c r="L26" s="316"/>
      <c r="M26" s="284" t="str">
        <f>'End of Project data'!I13</f>
        <v>*****</v>
      </c>
      <c r="U26" s="67"/>
    </row>
    <row r="27" spans="1:21" ht="18" customHeight="1" thickBot="1">
      <c r="A27" s="68"/>
      <c r="B27" s="279" t="s">
        <v>68</v>
      </c>
      <c r="C27" s="280" t="s">
        <v>258</v>
      </c>
      <c r="D27" s="330" t="str">
        <f t="shared" si="8"/>
        <v>****</v>
      </c>
      <c r="G27" s="284">
        <f t="shared" si="9"/>
        <v>1</v>
      </c>
      <c r="H27" s="282">
        <f t="shared" si="10"/>
        <v>4</v>
      </c>
      <c r="I27" s="293" t="e">
        <f>#REF!</f>
        <v>#REF!</v>
      </c>
      <c r="J27" s="282" t="e">
        <f>H27*I27</f>
        <v>#REF!</v>
      </c>
      <c r="K27" s="289" t="e">
        <f>SUM(J27:J27)/SUM(I27:I27)</f>
        <v>#REF!</v>
      </c>
      <c r="L27" s="284">
        <f>SUM(G27)</f>
        <v>1</v>
      </c>
      <c r="M27" s="284" t="str">
        <f>'End of Project data'!I17</f>
        <v>****</v>
      </c>
      <c r="U27" s="67"/>
    </row>
    <row r="28" spans="1:21" ht="18" customHeight="1">
      <c r="A28" s="68"/>
      <c r="B28" s="748" t="s">
        <v>80</v>
      </c>
      <c r="C28" s="246" t="s">
        <v>257</v>
      </c>
      <c r="D28" s="421" t="str">
        <f t="shared" si="8"/>
        <v>*****</v>
      </c>
      <c r="G28" s="284">
        <f t="shared" si="9"/>
        <v>1</v>
      </c>
      <c r="H28" s="282">
        <f t="shared" si="10"/>
        <v>5</v>
      </c>
      <c r="I28" s="293" t="e">
        <f>#REF!</f>
        <v>#REF!</v>
      </c>
      <c r="J28" s="282" t="e">
        <f t="shared" si="11"/>
        <v>#REF!</v>
      </c>
      <c r="K28" s="289" t="e">
        <f>SUM(J28:J30)/SUM(I28:I30)</f>
        <v>#REF!</v>
      </c>
      <c r="L28" s="284">
        <f>SUM(G28:G30)</f>
        <v>3</v>
      </c>
      <c r="M28" s="284" t="str">
        <f>'End of Project data'!I33</f>
        <v>*****</v>
      </c>
      <c r="U28" s="67"/>
    </row>
    <row r="29" spans="1:21" ht="18" customHeight="1">
      <c r="A29" s="68"/>
      <c r="B29" s="750"/>
      <c r="C29" s="248" t="s">
        <v>256</v>
      </c>
      <c r="D29" s="422" t="str">
        <f t="shared" si="8"/>
        <v>****</v>
      </c>
      <c r="G29" s="284">
        <f>IF(D28&lt;&gt;"",1)</f>
        <v>1</v>
      </c>
      <c r="H29" s="282">
        <f t="shared" si="10"/>
        <v>4</v>
      </c>
      <c r="I29" s="293" t="e">
        <f>#REF!</f>
        <v>#REF!</v>
      </c>
      <c r="J29" s="282" t="e">
        <f t="shared" si="11"/>
        <v>#REF!</v>
      </c>
      <c r="K29" s="219"/>
      <c r="M29" s="284" t="str">
        <f>'End of Project data'!I36</f>
        <v>****</v>
      </c>
      <c r="U29" s="67"/>
    </row>
    <row r="30" spans="1:21" ht="18" customHeight="1" thickBot="1">
      <c r="A30" s="68"/>
      <c r="B30" s="749"/>
      <c r="C30" s="248" t="s">
        <v>255</v>
      </c>
      <c r="D30" s="422" t="str">
        <f t="shared" si="8"/>
        <v>*</v>
      </c>
      <c r="G30" s="284">
        <f t="shared" si="9"/>
        <v>1</v>
      </c>
      <c r="H30" s="282">
        <f t="shared" si="10"/>
        <v>1</v>
      </c>
      <c r="I30" s="293" t="e">
        <f>#REF!</f>
        <v>#REF!</v>
      </c>
      <c r="J30" s="282" t="e">
        <f t="shared" si="11"/>
        <v>#REF!</v>
      </c>
      <c r="K30" s="219"/>
      <c r="M30" s="284" t="str">
        <f>'End of Project data'!I37</f>
        <v>*</v>
      </c>
      <c r="U30" s="67"/>
    </row>
    <row r="31" spans="1:21" ht="18" customHeight="1" thickBot="1">
      <c r="A31" s="68"/>
      <c r="B31" s="280" t="s">
        <v>7</v>
      </c>
      <c r="C31" s="280" t="s">
        <v>7</v>
      </c>
      <c r="D31" s="330" t="str">
        <f t="shared" si="8"/>
        <v>****</v>
      </c>
      <c r="G31" s="284">
        <f>IF(D28&lt;&gt;"",1)</f>
        <v>1</v>
      </c>
      <c r="H31" s="282">
        <f t="shared" si="10"/>
        <v>4</v>
      </c>
      <c r="I31" s="293" t="e">
        <f>#REF!</f>
        <v>#REF!</v>
      </c>
      <c r="J31" s="282" t="e">
        <f t="shared" si="11"/>
        <v>#REF!</v>
      </c>
      <c r="K31" s="289" t="e">
        <f>SUM(J31)/SUM(I31)</f>
        <v>#REF!</v>
      </c>
      <c r="L31" s="284">
        <f>SUM(G31)</f>
        <v>1</v>
      </c>
      <c r="M31" s="284" t="str">
        <f>'End of Project data'!I43</f>
        <v>****</v>
      </c>
      <c r="U31" s="67"/>
    </row>
    <row r="32" spans="1:21" ht="18" customHeight="1">
      <c r="A32" s="257"/>
      <c r="B32" s="748" t="s">
        <v>106</v>
      </c>
      <c r="C32" s="249" t="s">
        <v>299</v>
      </c>
      <c r="D32" s="421" t="str">
        <f t="shared" si="8"/>
        <v>*****</v>
      </c>
      <c r="G32" s="284">
        <f t="shared" si="9"/>
        <v>1</v>
      </c>
      <c r="H32" s="282">
        <f t="shared" si="10"/>
        <v>5</v>
      </c>
      <c r="I32" s="293" t="e">
        <f>#REF!</f>
        <v>#REF!</v>
      </c>
      <c r="J32" s="282" t="e">
        <f t="shared" si="11"/>
        <v>#REF!</v>
      </c>
      <c r="K32" s="289" t="e">
        <f>SUM(J32:J38)/SUM(I32:I38)</f>
        <v>#REF!</v>
      </c>
      <c r="L32" s="219">
        <f>SUM(G32:G38)</f>
        <v>7</v>
      </c>
      <c r="M32" s="284" t="str">
        <f>'End of Project data'!I58</f>
        <v>*****</v>
      </c>
      <c r="U32" s="67"/>
    </row>
    <row r="33" spans="1:21" ht="18" customHeight="1">
      <c r="A33" s="257"/>
      <c r="B33" s="750"/>
      <c r="C33" s="248" t="s">
        <v>308</v>
      </c>
      <c r="D33" s="422" t="str">
        <f t="shared" si="8"/>
        <v>***</v>
      </c>
      <c r="G33" s="284">
        <f t="shared" si="9"/>
        <v>1</v>
      </c>
      <c r="H33" s="282">
        <f t="shared" si="10"/>
        <v>3</v>
      </c>
      <c r="I33" s="293" t="e">
        <f>#REF!</f>
        <v>#REF!</v>
      </c>
      <c r="J33" s="282" t="e">
        <f t="shared" si="11"/>
        <v>#REF!</v>
      </c>
      <c r="K33" s="219"/>
      <c r="M33" s="284" t="str">
        <f>'End of Project data'!I61</f>
        <v>***</v>
      </c>
      <c r="U33" s="67"/>
    </row>
    <row r="34" spans="1:21" ht="18" customHeight="1">
      <c r="A34" s="257"/>
      <c r="B34" s="750"/>
      <c r="C34" s="248" t="s">
        <v>302</v>
      </c>
      <c r="D34" s="423" t="str">
        <f t="shared" si="8"/>
        <v>*****</v>
      </c>
      <c r="G34" s="284">
        <f t="shared" si="9"/>
        <v>1</v>
      </c>
      <c r="H34" s="282">
        <f t="shared" si="10"/>
        <v>5</v>
      </c>
      <c r="I34" s="293" t="e">
        <f>#REF!</f>
        <v>#REF!</v>
      </c>
      <c r="J34" s="282" t="e">
        <f t="shared" si="11"/>
        <v>#REF!</v>
      </c>
      <c r="K34" s="219"/>
      <c r="M34" s="284" t="str">
        <f>'End of Project data'!I67</f>
        <v>*****</v>
      </c>
      <c r="U34" s="67"/>
    </row>
    <row r="35" spans="1:21" ht="18" customHeight="1">
      <c r="A35" s="257"/>
      <c r="B35" s="750"/>
      <c r="C35" s="248" t="s">
        <v>232</v>
      </c>
      <c r="D35" s="331" t="str">
        <f t="shared" si="8"/>
        <v>***</v>
      </c>
      <c r="G35" s="284">
        <f t="shared" si="9"/>
        <v>1</v>
      </c>
      <c r="H35" s="282">
        <f t="shared" si="10"/>
        <v>3</v>
      </c>
      <c r="I35" s="293" t="e">
        <f>#REF!</f>
        <v>#REF!</v>
      </c>
      <c r="J35" s="282" t="e">
        <f t="shared" si="11"/>
        <v>#REF!</v>
      </c>
      <c r="K35" s="219"/>
      <c r="M35" s="291" t="str">
        <f>'End of Project data'!I73</f>
        <v>***</v>
      </c>
      <c r="U35" s="67"/>
    </row>
    <row r="36" spans="1:21" ht="18" customHeight="1">
      <c r="A36" s="257"/>
      <c r="B36" s="750"/>
      <c r="C36" s="248" t="s">
        <v>300</v>
      </c>
      <c r="D36" s="422" t="str">
        <f t="shared" si="8"/>
        <v>***</v>
      </c>
      <c r="G36" s="284">
        <f t="shared" si="9"/>
        <v>1</v>
      </c>
      <c r="H36" s="297">
        <f>IF(M36="-","-",ROUND(M36,0))</f>
        <v>3</v>
      </c>
      <c r="I36" s="293" t="e">
        <f>#REF!</f>
        <v>#REF!</v>
      </c>
      <c r="J36" s="282" t="e">
        <f>H36*I36</f>
        <v>#REF!</v>
      </c>
      <c r="K36" s="219"/>
      <c r="M36" s="289">
        <f>IF(AND(N39="-",O39="-",P39="-",Q39="-"),"-",AVERAGE(N39:Q39))</f>
        <v>3</v>
      </c>
      <c r="N36" s="284" t="str">
        <f>'End of Project data'!I76</f>
        <v>***</v>
      </c>
      <c r="O36" s="284" t="str">
        <f>'End of Project data'!I78</f>
        <v>*****</v>
      </c>
      <c r="P36" s="284" t="str">
        <f>'End of Project data'!I80</f>
        <v>***</v>
      </c>
      <c r="Q36" t="str">
        <f>'End of Project data'!I82</f>
        <v>*</v>
      </c>
      <c r="U36" s="67"/>
    </row>
    <row r="37" spans="1:21" ht="18" customHeight="1">
      <c r="A37" s="257"/>
      <c r="B37" s="750"/>
      <c r="C37" s="248" t="s">
        <v>254</v>
      </c>
      <c r="D37" s="422" t="str">
        <f t="shared" si="8"/>
        <v>*****</v>
      </c>
      <c r="G37" s="284">
        <f t="shared" si="9"/>
        <v>1</v>
      </c>
      <c r="H37" s="282">
        <f t="shared" si="10"/>
        <v>5</v>
      </c>
      <c r="I37" s="293" t="e">
        <f>#REF!</f>
        <v>#REF!</v>
      </c>
      <c r="J37" s="282" t="e">
        <f t="shared" si="11"/>
        <v>#REF!</v>
      </c>
      <c r="K37" s="219"/>
      <c r="M37" s="292" t="str">
        <f>'End of Project data'!I90</f>
        <v>*****</v>
      </c>
      <c r="U37" s="67"/>
    </row>
    <row r="38" spans="1:21" ht="18" customHeight="1" thickBot="1">
      <c r="A38" s="257"/>
      <c r="B38" s="749"/>
      <c r="C38" s="250" t="s">
        <v>253</v>
      </c>
      <c r="D38" s="332" t="str">
        <f t="shared" si="8"/>
        <v>*****</v>
      </c>
      <c r="G38" s="284">
        <f t="shared" si="9"/>
        <v>1</v>
      </c>
      <c r="H38" s="282">
        <f t="shared" si="10"/>
        <v>5</v>
      </c>
      <c r="I38" s="293" t="e">
        <f>#REF!</f>
        <v>#REF!</v>
      </c>
      <c r="J38" s="282" t="e">
        <f t="shared" si="11"/>
        <v>#REF!</v>
      </c>
      <c r="K38" s="219"/>
      <c r="M38" s="284" t="str">
        <f>'End of Project data'!I97</f>
        <v>*****</v>
      </c>
      <c r="U38" s="67"/>
    </row>
    <row r="39" spans="1:21" ht="10.5" customHeight="1" thickBot="1">
      <c r="A39" s="67"/>
      <c r="B39" s="67"/>
      <c r="C39" s="67"/>
      <c r="D39" s="258"/>
      <c r="G39" s="284">
        <f>SUM(G25:G38)</f>
        <v>14</v>
      </c>
      <c r="H39" s="294"/>
      <c r="I39" s="299" t="e">
        <f>SUM(I25:I38)</f>
        <v>#REF!</v>
      </c>
      <c r="J39" s="298" t="e">
        <f>SUM(J25:J38)</f>
        <v>#REF!</v>
      </c>
      <c r="K39" s="290" t="e">
        <f>SUM(K25:K38)/5</f>
        <v>#REF!</v>
      </c>
      <c r="L39">
        <f>SUM(L25:L38)</f>
        <v>14</v>
      </c>
      <c r="N39" s="284">
        <f>IF(N36="","-",IF(N36="*",1,IF(N36="**",2,IF(N36="***",3,IF(N36="****",4,IF(N36="*****",5))))))</f>
        <v>3</v>
      </c>
      <c r="O39" s="284">
        <f>IF(O36="","-",IF(O36="*",1,IF(O36="**",2,IF(O36="***",3,IF(O36="****",4,IF(O36="*****",5))))))</f>
        <v>5</v>
      </c>
      <c r="P39" s="284">
        <f>IF(P36="","-",IF(P36="*",1,IF(P36="**",2,IF(P36="***",3,IF(P36="****",4,IF(P36="*****",5))))))</f>
        <v>3</v>
      </c>
      <c r="Q39" s="219">
        <f>IF(Q36="","-",IF(Q36="*",1,IF(Q36="**",2,IF(Q36="***",3,IF(Q36="****",4,IF(Q36="*****",5))))))</f>
        <v>1</v>
      </c>
      <c r="U39" s="67"/>
    </row>
    <row r="40" spans="1:21" ht="13" hidden="1">
      <c r="A40" s="67"/>
      <c r="B40" s="67"/>
      <c r="C40" s="67"/>
      <c r="D40" s="67"/>
      <c r="I40" s="224"/>
      <c r="N40" s="265" t="s">
        <v>319</v>
      </c>
      <c r="U40" s="67"/>
    </row>
    <row r="41" spans="1:21" ht="13" hidden="1">
      <c r="A41" s="67"/>
      <c r="B41" s="67"/>
      <c r="C41" s="67"/>
      <c r="D41" s="67"/>
      <c r="H41" s="219"/>
      <c r="N41" s="265" t="s">
        <v>320</v>
      </c>
      <c r="U41" s="67"/>
    </row>
    <row r="42" spans="1:21" ht="13" hidden="1">
      <c r="B42" s="67"/>
      <c r="C42" s="67"/>
      <c r="D42" s="67"/>
      <c r="N42" s="265" t="s">
        <v>334</v>
      </c>
      <c r="U42" s="67"/>
    </row>
    <row r="43" spans="1:21" ht="13" hidden="1">
      <c r="N43" s="265" t="s">
        <v>335</v>
      </c>
      <c r="U43" s="67"/>
    </row>
    <row r="44" spans="1:21"/>
  </sheetData>
  <sheetProtection password="ED7E" sheet="1" objects="1" scenarios="1"/>
  <mergeCells count="13">
    <mergeCell ref="B25:B26"/>
    <mergeCell ref="B32:B38"/>
    <mergeCell ref="B28:B30"/>
    <mergeCell ref="B2:E2"/>
    <mergeCell ref="S16:S22"/>
    <mergeCell ref="O16:O22"/>
    <mergeCell ref="P16:P22"/>
    <mergeCell ref="Q16:Q22"/>
    <mergeCell ref="R16:R22"/>
    <mergeCell ref="B4:D4"/>
    <mergeCell ref="L16:N16"/>
    <mergeCell ref="B9:B14"/>
    <mergeCell ref="B17:B2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9">
    <tabColor rgb="FFFFC000"/>
    <pageSetUpPr fitToPage="1"/>
  </sheetPr>
  <dimension ref="A1:U27"/>
  <sheetViews>
    <sheetView showRowColHeaders="0" zoomScale="120" zoomScaleNormal="120" zoomScaleSheetLayoutView="140" workbookViewId="0">
      <selection sqref="A1:XFD18"/>
    </sheetView>
  </sheetViews>
  <sheetFormatPr defaultColWidth="0" defaultRowHeight="12.5" zeroHeight="1"/>
  <cols>
    <col min="1" max="1" width="1.7265625" customWidth="1"/>
    <col min="2" max="2" width="37.26953125" customWidth="1"/>
    <col min="3" max="3" width="11.54296875" customWidth="1"/>
    <col min="4" max="4" width="13" customWidth="1"/>
    <col min="5" max="5" width="1.54296875" customWidth="1"/>
    <col min="6" max="6" width="9.1796875" hidden="1" customWidth="1"/>
    <col min="7" max="7" width="3.7265625" hidden="1" customWidth="1"/>
    <col min="8" max="8" width="17.453125" hidden="1" customWidth="1"/>
    <col min="9" max="9" width="13.453125" hidden="1" customWidth="1"/>
    <col min="10" max="16384" width="9.1796875" hidden="1"/>
  </cols>
  <sheetData>
    <row r="1" spans="1:21" s="114" customFormat="1" ht="3.75" customHeight="1">
      <c r="A1" s="111"/>
      <c r="B1" s="259"/>
      <c r="C1" s="259"/>
      <c r="D1" s="259"/>
      <c r="E1" s="113"/>
      <c r="G1" s="112"/>
      <c r="I1" s="115"/>
      <c r="J1" s="115"/>
      <c r="K1" s="111"/>
      <c r="U1" s="111"/>
    </row>
    <row r="2" spans="1:21" s="114" customFormat="1" ht="33" customHeight="1">
      <c r="A2" s="111"/>
      <c r="B2" s="714" t="s">
        <v>404</v>
      </c>
      <c r="C2" s="714"/>
      <c r="D2" s="714"/>
      <c r="E2" s="471"/>
      <c r="F2" s="236"/>
      <c r="G2" s="236"/>
      <c r="H2" s="236"/>
      <c r="I2" s="236"/>
      <c r="J2" s="236"/>
      <c r="K2" s="111"/>
      <c r="U2" s="111"/>
    </row>
    <row r="3" spans="1:21" s="114" customFormat="1" ht="5.25" customHeight="1" thickBot="1">
      <c r="A3" s="111"/>
      <c r="B3" s="111"/>
      <c r="C3" s="116"/>
      <c r="D3" s="111"/>
      <c r="E3" s="117"/>
      <c r="F3" s="111"/>
      <c r="G3" s="111"/>
      <c r="H3" s="111"/>
      <c r="I3" s="111"/>
      <c r="J3" s="111"/>
      <c r="K3" s="111"/>
      <c r="U3" s="111"/>
    </row>
    <row r="4" spans="1:21" s="114" customFormat="1" ht="13.5" thickBot="1">
      <c r="A4" s="111"/>
      <c r="B4" s="715" t="e">
        <f>IF(#REF!="","",#REF!)</f>
        <v>#REF!</v>
      </c>
      <c r="C4" s="716"/>
      <c r="D4" s="717"/>
      <c r="E4" s="340"/>
      <c r="K4" s="111"/>
      <c r="U4" s="111"/>
    </row>
    <row r="5" spans="1:21" s="114" customFormat="1" ht="5.25" customHeight="1" thickBot="1">
      <c r="A5" s="111"/>
      <c r="B5" s="120"/>
      <c r="C5" s="121"/>
      <c r="D5" s="120"/>
      <c r="E5" s="117"/>
      <c r="F5" s="111"/>
      <c r="G5" s="111"/>
      <c r="H5" s="111"/>
      <c r="I5" s="111"/>
      <c r="J5" s="111"/>
      <c r="K5" s="111"/>
      <c r="U5" s="111"/>
    </row>
    <row r="6" spans="1:21" s="114" customFormat="1" ht="13.5" thickBot="1">
      <c r="A6" s="111"/>
      <c r="B6" s="262" t="e">
        <f>IF(#REF!="","Complete Project Details",#REF!)</f>
        <v>#REF!</v>
      </c>
      <c r="C6" s="269" t="e">
        <f>IF(#REF!="","",#REF!)</f>
        <v>#REF!</v>
      </c>
      <c r="D6" s="119" t="e">
        <f>IF(#REF!="","",#REF!)</f>
        <v>#REF!</v>
      </c>
      <c r="E6" s="341"/>
      <c r="I6" s="219"/>
      <c r="J6" s="112"/>
      <c r="K6" s="111"/>
      <c r="U6" s="111"/>
    </row>
    <row r="7" spans="1:21" ht="6" customHeight="1" thickBot="1">
      <c r="A7" s="67"/>
      <c r="B7" s="67"/>
      <c r="C7" s="268"/>
      <c r="D7" s="414"/>
      <c r="E7" s="67"/>
      <c r="K7" s="67"/>
      <c r="U7" s="67"/>
    </row>
    <row r="8" spans="1:21" ht="12.75" customHeight="1">
      <c r="A8" s="67"/>
      <c r="B8" s="755" t="s">
        <v>293</v>
      </c>
      <c r="C8" s="761" t="s">
        <v>322</v>
      </c>
      <c r="D8" s="758" t="s">
        <v>176</v>
      </c>
      <c r="E8" s="67"/>
      <c r="K8" s="67"/>
    </row>
    <row r="9" spans="1:21" ht="12.75" customHeight="1">
      <c r="A9" s="67"/>
      <c r="B9" s="756"/>
      <c r="C9" s="762"/>
      <c r="D9" s="759"/>
      <c r="E9" s="67"/>
      <c r="K9" s="67"/>
    </row>
    <row r="10" spans="1:21" ht="12.75" customHeight="1" thickBot="1">
      <c r="A10" s="67"/>
      <c r="B10" s="757"/>
      <c r="C10" s="763"/>
      <c r="D10" s="760"/>
      <c r="E10" s="67"/>
      <c r="H10" s="284" t="s">
        <v>336</v>
      </c>
      <c r="I10" s="284" t="s">
        <v>323</v>
      </c>
      <c r="K10" s="67"/>
    </row>
    <row r="11" spans="1:21" ht="6" customHeight="1" thickBot="1">
      <c r="A11" s="67"/>
      <c r="B11" s="225"/>
      <c r="C11" s="225"/>
      <c r="D11" s="418"/>
      <c r="E11" s="67"/>
      <c r="H11" s="219"/>
      <c r="K11" s="67"/>
    </row>
    <row r="12" spans="1:21" ht="30" thickBot="1">
      <c r="A12" s="67"/>
      <c r="B12" s="220" t="s">
        <v>301</v>
      </c>
      <c r="C12" s="220"/>
      <c r="D12" s="419" t="str">
        <f>IF('End of Project perf'!G39&lt;&gt;16,"",IF(H12=1,"*",IF(H12=2,"**",IF(H12=3,"***",IF(H12=4,"****",IF(H12=5,"*****"))))))</f>
        <v/>
      </c>
      <c r="E12" s="67"/>
      <c r="G12" s="216"/>
      <c r="H12" s="284" t="e">
        <f>ROUND(I12,0)</f>
        <v>#REF!</v>
      </c>
      <c r="I12" s="284" t="e">
        <f>'End of Project perf'!K39</f>
        <v>#REF!</v>
      </c>
      <c r="K12" s="67"/>
    </row>
    <row r="13" spans="1:21" ht="18" customHeight="1" thickBot="1">
      <c r="A13" s="67"/>
      <c r="B13" s="222" t="s">
        <v>78</v>
      </c>
      <c r="C13" s="327" t="e">
        <f>IF('End of Project perf'!L25&lt;&gt;2,"",'End of Project perf'!K25)</f>
        <v>#REF!</v>
      </c>
      <c r="D13" s="328" t="e">
        <f>IF(C13="","",IF(H13=1,"*",IF(H13=2,"**",IF(H13=3,"***",IF(H13=4,"****",IF(H13=5,"*****"))))))</f>
        <v>#REF!</v>
      </c>
      <c r="E13" s="342"/>
      <c r="F13" s="226"/>
      <c r="H13" s="317" t="e">
        <f>ROUND(C13,0)</f>
        <v>#REF!</v>
      </c>
      <c r="K13" s="67"/>
    </row>
    <row r="14" spans="1:21" ht="18" customHeight="1" thickBot="1">
      <c r="A14" s="67"/>
      <c r="B14" s="223" t="s">
        <v>68</v>
      </c>
      <c r="C14" s="329" t="e">
        <f>IF('End of Project perf'!L27&lt;&gt;1,"",'End of Project perf'!K27)</f>
        <v>#REF!</v>
      </c>
      <c r="D14" s="328" t="e">
        <f>IF(C14="","",IF(H14=1,"*",IF(H14=2,"**",IF(H14=3,"***",IF(H14=4,"****",IF(H14=5,"*****"))))))</f>
        <v>#REF!</v>
      </c>
      <c r="E14" s="342"/>
      <c r="F14" s="226"/>
      <c r="H14" s="317" t="e">
        <f>ROUND(C14,0)</f>
        <v>#REF!</v>
      </c>
      <c r="J14" s="23"/>
      <c r="K14" s="67"/>
    </row>
    <row r="15" spans="1:21" ht="18" customHeight="1" thickBot="1">
      <c r="A15" s="67"/>
      <c r="B15" s="222" t="s">
        <v>80</v>
      </c>
      <c r="C15" s="327" t="e">
        <f>IF('End of Project perf'!L28&lt;&gt;3,"",'End of Project perf'!K28)</f>
        <v>#REF!</v>
      </c>
      <c r="D15" s="328" t="e">
        <f>IF(C15="","",IF(H15=1,"*",IF(H15=2,"**",IF(H15=3,"***",IF(H15=4,"****",IF(H15=5,"*****"))))))</f>
        <v>#REF!</v>
      </c>
      <c r="E15" s="342"/>
      <c r="F15" s="226"/>
      <c r="H15" s="317" t="e">
        <f>ROUND(C15,0)</f>
        <v>#REF!</v>
      </c>
      <c r="I15" s="270"/>
      <c r="J15" s="23"/>
      <c r="K15" s="67"/>
    </row>
    <row r="16" spans="1:21" ht="18" customHeight="1" thickBot="1">
      <c r="A16" s="67"/>
      <c r="B16" s="222" t="s">
        <v>7</v>
      </c>
      <c r="C16" s="327" t="e">
        <f>IF('End of Project perf'!L31&lt;&gt;1,"",'End of Project perf'!K31)</f>
        <v>#REF!</v>
      </c>
      <c r="D16" s="328" t="e">
        <f>IF(C16="","",IF(H16=1,"*",IF(H16=2,"**",IF(H16=3,"***",IF(H16=4,"****",IF(H16=5,"*****"))))))</f>
        <v>#REF!</v>
      </c>
      <c r="E16" s="342"/>
      <c r="F16" s="226"/>
      <c r="H16" s="317" t="e">
        <f>ROUND(C16,0)</f>
        <v>#REF!</v>
      </c>
      <c r="J16" s="23"/>
      <c r="K16" s="67"/>
    </row>
    <row r="17" spans="1:11" ht="18" customHeight="1" thickBot="1">
      <c r="A17" s="67"/>
      <c r="B17" s="223" t="s">
        <v>106</v>
      </c>
      <c r="C17" s="329" t="e">
        <f>IF('End of Project perf'!L32&lt;&gt;7,"",'End of Project perf'!K32)</f>
        <v>#REF!</v>
      </c>
      <c r="D17" s="328" t="e">
        <f>IF(C17="","",IF(H17=1,"*",IF(H17=2,"**",IF(H17=3,"***",IF(H17=4,"****",IF(H17=5,"*****"))))))</f>
        <v>#REF!</v>
      </c>
      <c r="E17" s="342"/>
      <c r="F17" s="226"/>
      <c r="H17" s="317" t="e">
        <f>ROUND(C17,0)</f>
        <v>#REF!</v>
      </c>
      <c r="K17" s="67"/>
    </row>
    <row r="18" spans="1:11" ht="7.5" customHeight="1" collapsed="1">
      <c r="A18" s="67"/>
      <c r="B18" s="258"/>
      <c r="C18" s="258"/>
      <c r="D18" s="271"/>
      <c r="E18" s="67"/>
      <c r="F18" s="272"/>
      <c r="G18" s="67"/>
      <c r="H18" s="67"/>
      <c r="I18" s="67"/>
      <c r="J18" s="68"/>
      <c r="K18" s="67"/>
    </row>
    <row r="19" spans="1:11" hidden="1">
      <c r="A19" s="67"/>
      <c r="B19" s="67"/>
      <c r="C19" s="67"/>
      <c r="D19" s="271"/>
      <c r="E19" s="67"/>
      <c r="F19" s="67"/>
      <c r="G19" s="67"/>
      <c r="H19" s="67"/>
      <c r="I19" s="67"/>
      <c r="J19" s="68"/>
      <c r="K19" s="67"/>
    </row>
    <row r="20" spans="1:11" hidden="1">
      <c r="B20" s="67"/>
      <c r="C20" s="67"/>
      <c r="D20" s="273"/>
      <c r="E20" s="67"/>
      <c r="F20" s="67"/>
      <c r="G20" s="67"/>
      <c r="H20" s="67"/>
      <c r="I20" s="67"/>
      <c r="J20" s="68"/>
      <c r="K20" s="67"/>
    </row>
    <row r="21" spans="1:11" hidden="1">
      <c r="D21" s="227"/>
    </row>
    <row r="22" spans="1:11" hidden="1">
      <c r="D22" s="227"/>
    </row>
    <row r="23" spans="1:11" hidden="1">
      <c r="D23" s="227"/>
    </row>
    <row r="24" spans="1:11" hidden="1">
      <c r="D24" s="227"/>
    </row>
    <row r="27" spans="1:11" hidden="1">
      <c r="B27" s="23"/>
      <c r="C27" s="23"/>
    </row>
  </sheetData>
  <mergeCells count="5">
    <mergeCell ref="B8:B10"/>
    <mergeCell ref="D8:D10"/>
    <mergeCell ref="B4:D4"/>
    <mergeCell ref="B2:D2"/>
    <mergeCell ref="C8:C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0">
    <tabColor indexed="14"/>
    <pageSetUpPr fitToPage="1"/>
  </sheetPr>
  <dimension ref="A1:P33"/>
  <sheetViews>
    <sheetView topLeftCell="A3" workbookViewId="0">
      <selection activeCell="L5" sqref="L5"/>
    </sheetView>
  </sheetViews>
  <sheetFormatPr defaultRowHeight="12.5"/>
  <cols>
    <col min="1" max="2" width="11.453125" customWidth="1"/>
    <col min="3" max="3" width="18.453125" customWidth="1"/>
    <col min="4" max="4" width="7.26953125" customWidth="1"/>
    <col min="5" max="5" width="20.1796875" customWidth="1"/>
    <col min="10" max="10" width="8.7265625" customWidth="1"/>
  </cols>
  <sheetData>
    <row r="1" spans="1:16" ht="16">
      <c r="A1" s="10" t="e">
        <f>PM!#REF!</f>
        <v>#REF!</v>
      </c>
      <c r="B1" s="45" t="e">
        <f>PM!#REF!</f>
        <v>#REF!</v>
      </c>
      <c r="C1" s="5"/>
      <c r="F1" s="764" t="s">
        <v>45</v>
      </c>
      <c r="G1" s="764"/>
      <c r="H1" s="764"/>
      <c r="I1" s="764"/>
      <c r="J1" s="2"/>
    </row>
    <row r="2" spans="1:16" ht="13">
      <c r="A2" s="10" t="e">
        <f>PM!#REF!</f>
        <v>#REF!</v>
      </c>
      <c r="B2" s="45" t="e">
        <f>PM!#REF!</f>
        <v>#REF!</v>
      </c>
      <c r="G2" s="2" t="s">
        <v>46</v>
      </c>
      <c r="H2" s="2"/>
      <c r="I2" s="2"/>
    </row>
    <row r="3" spans="1:16" ht="16">
      <c r="A3" s="10">
        <f>PM!E5</f>
        <v>0</v>
      </c>
      <c r="B3" s="45" t="str">
        <f>PM!F5</f>
        <v>Assessor</v>
      </c>
      <c r="C3" s="12"/>
      <c r="F3" s="13" t="s">
        <v>16</v>
      </c>
      <c r="G3" s="14" t="s">
        <v>146</v>
      </c>
      <c r="H3" s="15" t="s">
        <v>15</v>
      </c>
      <c r="I3" s="391" t="s">
        <v>147</v>
      </c>
      <c r="J3" s="390" t="s">
        <v>384</v>
      </c>
      <c r="K3" s="392" t="s">
        <v>382</v>
      </c>
      <c r="L3" s="11" t="s">
        <v>47</v>
      </c>
      <c r="P3" t="s">
        <v>48</v>
      </c>
    </row>
    <row r="4" spans="1:16" ht="29.25" customHeight="1">
      <c r="A4" s="10" t="e">
        <f>PM!#REF!</f>
        <v>#REF!</v>
      </c>
      <c r="B4" s="45" t="e">
        <f>PM!#REF!</f>
        <v>#REF!</v>
      </c>
      <c r="C4" s="12"/>
      <c r="D4" s="17" t="s">
        <v>52</v>
      </c>
      <c r="E4" s="18" t="s">
        <v>59</v>
      </c>
      <c r="F4" s="8" t="s">
        <v>10</v>
      </c>
      <c r="G4" s="8" t="e">
        <f>PM!#REF!</f>
        <v>#REF!</v>
      </c>
      <c r="H4" s="19" t="e">
        <f>PM!#REF!</f>
        <v>#REF!</v>
      </c>
      <c r="I4" s="8" t="e">
        <f>PM!#REF!</f>
        <v>#REF!</v>
      </c>
      <c r="J4" s="8" t="e">
        <f>PM!#REF!</f>
        <v>#REF!</v>
      </c>
      <c r="K4" s="8" t="e">
        <f>PM!#REF!</f>
        <v>#REF!</v>
      </c>
      <c r="L4" s="8" t="e">
        <f t="shared" ref="L4:L9" si="0">AVERAGE(F4:K4)</f>
        <v>#REF!</v>
      </c>
      <c r="N4" s="52" t="str">
        <f>E4</f>
        <v>Framework &amp; role</v>
      </c>
      <c r="O4" s="8" t="e">
        <f>L4</f>
        <v>#REF!</v>
      </c>
      <c r="P4">
        <v>7</v>
      </c>
    </row>
    <row r="5" spans="1:16" ht="16">
      <c r="A5" s="10" t="e">
        <f>PM!#REF!</f>
        <v>#REF!</v>
      </c>
      <c r="B5" s="45" t="e">
        <f>PM!#REF!</f>
        <v>#REF!</v>
      </c>
      <c r="C5" s="12"/>
      <c r="D5" s="17" t="s">
        <v>53</v>
      </c>
      <c r="E5" s="20" t="s">
        <v>60</v>
      </c>
      <c r="F5" s="8" t="s">
        <v>10</v>
      </c>
      <c r="G5" s="8" t="e">
        <f>PM!#REF!</f>
        <v>#REF!</v>
      </c>
      <c r="H5" s="19" t="e">
        <f>PM!#REF!</f>
        <v>#REF!</v>
      </c>
      <c r="I5" s="8" t="e">
        <f>PM!#REF!</f>
        <v>#REF!</v>
      </c>
      <c r="J5" s="8" t="e">
        <f>PM!#REF!</f>
        <v>#REF!</v>
      </c>
      <c r="K5" s="8" t="e">
        <f>PM!#REF!</f>
        <v>#REF!</v>
      </c>
      <c r="L5" s="8" t="e">
        <f t="shared" si="0"/>
        <v>#REF!</v>
      </c>
      <c r="N5" s="52" t="str">
        <f>E5</f>
        <v>Service</v>
      </c>
      <c r="O5" s="8" t="e">
        <f>L5</f>
        <v>#REF!</v>
      </c>
      <c r="P5">
        <v>7</v>
      </c>
    </row>
    <row r="6" spans="1:16" ht="16">
      <c r="A6" s="10" t="e">
        <f>PM!#REF!</f>
        <v>#REF!</v>
      </c>
      <c r="B6" s="45" t="e">
        <f>PM!#REF!</f>
        <v>#REF!</v>
      </c>
      <c r="C6" s="12"/>
      <c r="D6" s="17" t="s">
        <v>54</v>
      </c>
      <c r="E6" s="20" t="s">
        <v>62</v>
      </c>
      <c r="F6" s="8" t="s">
        <v>10</v>
      </c>
      <c r="G6" s="8" t="e">
        <f>PM!#REF!</f>
        <v>#REF!</v>
      </c>
      <c r="H6" s="19" t="e">
        <f>PM!#REF!</f>
        <v>#REF!</v>
      </c>
      <c r="I6" s="8" t="e">
        <f>PM!#REF!</f>
        <v>#REF!</v>
      </c>
      <c r="J6" s="8" t="e">
        <f>PM!#REF!</f>
        <v>#REF!</v>
      </c>
      <c r="K6" s="8" t="e">
        <f>PM!#REF!</f>
        <v>#REF!</v>
      </c>
      <c r="L6" s="8" t="e">
        <f t="shared" si="0"/>
        <v>#REF!</v>
      </c>
      <c r="N6" s="52" t="str">
        <f>E6</f>
        <v>Timeliness</v>
      </c>
      <c r="O6" s="8" t="e">
        <f>L6</f>
        <v>#REF!</v>
      </c>
      <c r="P6">
        <v>7</v>
      </c>
    </row>
    <row r="7" spans="1:16" ht="16">
      <c r="A7" s="10" t="s">
        <v>14</v>
      </c>
      <c r="B7" s="46" t="e">
        <f>PM!#REF!</f>
        <v>#REF!</v>
      </c>
      <c r="C7" s="12"/>
      <c r="D7" s="17" t="s">
        <v>55</v>
      </c>
      <c r="E7" s="20" t="s">
        <v>11</v>
      </c>
      <c r="F7" s="8" t="s">
        <v>10</v>
      </c>
      <c r="G7" s="8" t="e">
        <f>PM!#REF!</f>
        <v>#REF!</v>
      </c>
      <c r="H7" s="19" t="e">
        <f>PM!#REF!</f>
        <v>#REF!</v>
      </c>
      <c r="I7" s="8" t="e">
        <f>PM!#REF!</f>
        <v>#REF!</v>
      </c>
      <c r="J7" s="8" t="e">
        <f>PM!#REF!</f>
        <v>#REF!</v>
      </c>
      <c r="K7" s="8" t="e">
        <f>PM!#REF!</f>
        <v>#REF!</v>
      </c>
      <c r="L7" s="8" t="e">
        <f t="shared" si="0"/>
        <v>#REF!</v>
      </c>
      <c r="N7" s="52" t="str">
        <f>E7</f>
        <v>Collaboration</v>
      </c>
      <c r="O7" s="8" t="e">
        <f>L7</f>
        <v>#REF!</v>
      </c>
      <c r="P7">
        <v>7</v>
      </c>
    </row>
    <row r="8" spans="1:16" ht="16">
      <c r="B8" s="1"/>
      <c r="C8" s="12"/>
      <c r="D8" s="17" t="s">
        <v>56</v>
      </c>
      <c r="E8" s="20" t="s">
        <v>7</v>
      </c>
      <c r="F8" s="8" t="s">
        <v>10</v>
      </c>
      <c r="G8" s="8" t="e">
        <f>PM!#REF!</f>
        <v>#REF!</v>
      </c>
      <c r="H8" s="19" t="e">
        <f>PM!#REF!</f>
        <v>#REF!</v>
      </c>
      <c r="I8" s="8" t="e">
        <f>PM!#REF!</f>
        <v>#REF!</v>
      </c>
      <c r="J8" s="8" t="e">
        <f>PM!#REF!</f>
        <v>#REF!</v>
      </c>
      <c r="K8" s="8" t="e">
        <f>PM!#REF!</f>
        <v>#REF!</v>
      </c>
      <c r="L8" s="8" t="e">
        <f t="shared" si="0"/>
        <v>#REF!</v>
      </c>
      <c r="N8" s="52" t="str">
        <f>E8</f>
        <v>Safety</v>
      </c>
      <c r="O8" s="8" t="e">
        <f>L8</f>
        <v>#REF!</v>
      </c>
      <c r="P8">
        <v>7</v>
      </c>
    </row>
    <row r="9" spans="1:16" ht="16">
      <c r="C9" s="21"/>
      <c r="D9" s="17" t="s">
        <v>57</v>
      </c>
      <c r="E9" s="20" t="s">
        <v>49</v>
      </c>
      <c r="F9" s="8" t="s">
        <v>10</v>
      </c>
      <c r="G9" s="8" t="e">
        <f>PM!#REF!</f>
        <v>#REF!</v>
      </c>
      <c r="H9" s="19" t="e">
        <f>PM!#REF!</f>
        <v>#REF!</v>
      </c>
      <c r="I9" s="8" t="e">
        <f>PM!#REF!</f>
        <v>#REF!</v>
      </c>
      <c r="J9" s="8" t="e">
        <f>PM!#REF!</f>
        <v>#REF!</v>
      </c>
      <c r="K9" s="8" t="e">
        <f>PM!#REF!</f>
        <v>#REF!</v>
      </c>
      <c r="L9" s="8" t="e">
        <f t="shared" si="0"/>
        <v>#REF!</v>
      </c>
    </row>
    <row r="10" spans="1:16">
      <c r="E10" s="20" t="s">
        <v>48</v>
      </c>
      <c r="G10">
        <v>7</v>
      </c>
      <c r="H10">
        <v>7</v>
      </c>
      <c r="I10">
        <v>7</v>
      </c>
      <c r="J10">
        <v>7</v>
      </c>
      <c r="K10">
        <v>7</v>
      </c>
    </row>
    <row r="15" spans="1:16" ht="15" customHeight="1"/>
    <row r="32" spans="2:2">
      <c r="B32" s="22"/>
    </row>
    <row r="33" spans="1:1">
      <c r="A33" s="22"/>
    </row>
  </sheetData>
  <mergeCells count="1">
    <mergeCell ref="F1:I1"/>
  </mergeCells>
  <phoneticPr fontId="7" type="noConversion"/>
  <dataValidations count="1">
    <dataValidation type="list" allowBlank="1" showInputMessage="1" showErrorMessage="1" sqref="C3" xr:uid="{00000000-0002-0000-0B00-000000000000}">
      <formula1>Tust</formula1>
    </dataValidation>
  </dataValidations>
  <pageMargins left="0.75" right="0.75" top="1" bottom="1" header="0.5" footer="0.5"/>
  <pageSetup paperSize="9" scale="88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1">
    <tabColor indexed="51"/>
    <pageSetUpPr fitToPage="1"/>
  </sheetPr>
  <dimension ref="A1:M33"/>
  <sheetViews>
    <sheetView topLeftCell="B1" workbookViewId="0">
      <selection activeCell="E9" sqref="E9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3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3" ht="13">
      <c r="A2" s="23" t="e">
        <f>'Summary SCP'!A2</f>
        <v>#REF!</v>
      </c>
      <c r="B2" s="23" t="e">
        <f>'Summary SCP'!B2</f>
        <v>#REF!</v>
      </c>
      <c r="E2" s="2"/>
      <c r="F2" s="2" t="s">
        <v>50</v>
      </c>
      <c r="G2" s="2"/>
      <c r="H2" s="2"/>
    </row>
    <row r="3" spans="1:13" ht="13">
      <c r="A3" s="23">
        <f>'Summary SCP'!A3</f>
        <v>0</v>
      </c>
      <c r="B3" s="23" t="str">
        <f>'Summary SCP'!B3</f>
        <v>Assessor</v>
      </c>
      <c r="E3" s="13" t="s">
        <v>16</v>
      </c>
      <c r="F3" s="14" t="s">
        <v>146</v>
      </c>
      <c r="G3" s="15" t="s">
        <v>15</v>
      </c>
      <c r="H3" s="16" t="s">
        <v>382</v>
      </c>
      <c r="I3" s="11" t="s">
        <v>47</v>
      </c>
      <c r="M3" t="s">
        <v>48</v>
      </c>
    </row>
    <row r="4" spans="1:13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8" t="e">
        <f>CA!#REF!</f>
        <v>#REF!</v>
      </c>
      <c r="F4" s="24" t="s">
        <v>9</v>
      </c>
      <c r="G4" s="19" t="e">
        <f>CA!#REF!</f>
        <v>#REF!</v>
      </c>
      <c r="H4" s="8" t="e">
        <f>CA!#REF!</f>
        <v>#REF!</v>
      </c>
      <c r="I4" s="8" t="e">
        <f t="shared" ref="I4:I9" si="0">AVERAGE(E4:H4)</f>
        <v>#REF!</v>
      </c>
      <c r="K4" s="52" t="str">
        <f>D4</f>
        <v>Framework &amp; role</v>
      </c>
      <c r="L4" s="8" t="e">
        <f>I4</f>
        <v>#REF!</v>
      </c>
      <c r="M4">
        <v>7</v>
      </c>
    </row>
    <row r="5" spans="1:13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8" t="e">
        <f>CA!#REF!</f>
        <v>#REF!</v>
      </c>
      <c r="F5" s="24" t="s">
        <v>9</v>
      </c>
      <c r="G5" s="19" t="e">
        <f>CA!#REF!</f>
        <v>#REF!</v>
      </c>
      <c r="H5" s="8" t="e">
        <f>CA!#REF!</f>
        <v>#REF!</v>
      </c>
      <c r="I5" s="8" t="e">
        <f t="shared" si="0"/>
        <v>#REF!</v>
      </c>
      <c r="K5" s="52" t="str">
        <f>D5</f>
        <v>Service</v>
      </c>
      <c r="L5" s="8" t="e">
        <f>I5</f>
        <v>#REF!</v>
      </c>
      <c r="M5">
        <v>7</v>
      </c>
    </row>
    <row r="6" spans="1:13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8" t="e">
        <f>CA!#REF!</f>
        <v>#REF!</v>
      </c>
      <c r="F6" s="24" t="s">
        <v>9</v>
      </c>
      <c r="G6" s="19" t="e">
        <f>CA!#REF!</f>
        <v>#REF!</v>
      </c>
      <c r="H6" s="8" t="e">
        <f>CA!#REF!</f>
        <v>#REF!</v>
      </c>
      <c r="I6" s="8" t="e">
        <f t="shared" si="0"/>
        <v>#REF!</v>
      </c>
      <c r="K6" s="52" t="str">
        <f>D6</f>
        <v>Timeliness</v>
      </c>
      <c r="L6" s="8" t="e">
        <f>I6</f>
        <v>#REF!</v>
      </c>
      <c r="M6">
        <v>7</v>
      </c>
    </row>
    <row r="7" spans="1:13" ht="16">
      <c r="A7" s="23" t="str">
        <f>'Summary SCP'!A7</f>
        <v>Date</v>
      </c>
      <c r="B7" s="21" t="e">
        <f>'Summary SCP'!B7</f>
        <v>#REF!</v>
      </c>
      <c r="C7" s="17" t="s">
        <v>55</v>
      </c>
      <c r="D7" s="20" t="s">
        <v>11</v>
      </c>
      <c r="E7" s="8" t="e">
        <f>CA!#REF!</f>
        <v>#REF!</v>
      </c>
      <c r="F7" s="24" t="s">
        <v>9</v>
      </c>
      <c r="G7" s="19" t="e">
        <f>CA!#REF!</f>
        <v>#REF!</v>
      </c>
      <c r="H7" s="8" t="e">
        <f>CA!#REF!</f>
        <v>#REF!</v>
      </c>
      <c r="I7" s="8" t="e">
        <f t="shared" si="0"/>
        <v>#REF!</v>
      </c>
      <c r="K7" s="52" t="str">
        <f>D7</f>
        <v>Collaboration</v>
      </c>
      <c r="L7" s="8" t="e">
        <f>I7</f>
        <v>#REF!</v>
      </c>
      <c r="M7">
        <v>7</v>
      </c>
    </row>
    <row r="8" spans="1:13" ht="16">
      <c r="A8" s="1"/>
      <c r="B8" s="12"/>
      <c r="C8" s="17" t="s">
        <v>56</v>
      </c>
      <c r="D8" s="20" t="s">
        <v>7</v>
      </c>
      <c r="E8" s="8" t="e">
        <f>CA!#REF!</f>
        <v>#REF!</v>
      </c>
      <c r="F8" s="24" t="s">
        <v>9</v>
      </c>
      <c r="G8" s="19" t="e">
        <f>CA!#REF!</f>
        <v>#REF!</v>
      </c>
      <c r="H8" s="8" t="e">
        <f>CA!#REF!</f>
        <v>#REF!</v>
      </c>
      <c r="I8" s="8" t="e">
        <f t="shared" si="0"/>
        <v>#REF!</v>
      </c>
      <c r="K8" s="52" t="str">
        <f>D8</f>
        <v>Safety</v>
      </c>
      <c r="L8" s="8" t="e">
        <f>I8</f>
        <v>#REF!</v>
      </c>
      <c r="M8">
        <v>7</v>
      </c>
    </row>
    <row r="9" spans="1:13" ht="16">
      <c r="A9" s="1"/>
      <c r="B9" s="21"/>
      <c r="C9" s="17" t="s">
        <v>57</v>
      </c>
      <c r="D9" s="20" t="s">
        <v>49</v>
      </c>
      <c r="E9" s="8" t="e">
        <f>CA!#REF!</f>
        <v>#REF!</v>
      </c>
      <c r="F9" s="24" t="s">
        <v>9</v>
      </c>
      <c r="G9" s="19" t="e">
        <f>CA!#REF!</f>
        <v>#REF!</v>
      </c>
      <c r="H9" s="8" t="e">
        <f>CA!#REF!</f>
        <v>#REF!</v>
      </c>
      <c r="I9" s="8" t="e">
        <f t="shared" si="0"/>
        <v>#REF!</v>
      </c>
    </row>
    <row r="10" spans="1:13">
      <c r="D10" s="20" t="s">
        <v>48</v>
      </c>
      <c r="E10">
        <v>7</v>
      </c>
      <c r="F10">
        <v>7</v>
      </c>
      <c r="G10">
        <v>7</v>
      </c>
      <c r="H10">
        <v>7</v>
      </c>
    </row>
    <row r="15" spans="1:13" ht="15" customHeight="1"/>
    <row r="33" spans="1:1">
      <c r="A33" s="22"/>
    </row>
  </sheetData>
  <mergeCells count="1">
    <mergeCell ref="E1:H1"/>
  </mergeCells>
  <phoneticPr fontId="7" type="noConversion"/>
  <dataValidations count="1">
    <dataValidation type="list" allowBlank="1" showInputMessage="1" showErrorMessage="1" sqref="B8" xr:uid="{00000000-0002-0000-0C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2">
    <tabColor indexed="15"/>
    <pageSetUpPr fitToPage="1"/>
  </sheetPr>
  <dimension ref="A1:M33"/>
  <sheetViews>
    <sheetView workbookViewId="0">
      <selection activeCell="E9" sqref="E9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3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3" ht="13">
      <c r="A2" s="23" t="e">
        <f>'Summary SCP'!A2</f>
        <v>#REF!</v>
      </c>
      <c r="B2" s="23" t="e">
        <f>'Summary SCP'!B2</f>
        <v>#REF!</v>
      </c>
      <c r="F2" s="2" t="s">
        <v>51</v>
      </c>
      <c r="G2" s="2"/>
      <c r="H2" s="2"/>
    </row>
    <row r="3" spans="1:13" ht="13">
      <c r="A3" s="23">
        <f>'Summary SCP'!A3</f>
        <v>0</v>
      </c>
      <c r="B3" s="23" t="str">
        <f>'Summary SCP'!B3</f>
        <v>Assessor</v>
      </c>
      <c r="E3" s="13" t="s">
        <v>16</v>
      </c>
      <c r="F3" s="14" t="s">
        <v>146</v>
      </c>
      <c r="G3" s="15" t="s">
        <v>15</v>
      </c>
      <c r="H3" s="16" t="s">
        <v>382</v>
      </c>
      <c r="I3" s="11" t="s">
        <v>47</v>
      </c>
      <c r="M3" t="s">
        <v>48</v>
      </c>
    </row>
    <row r="4" spans="1:13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8" t="e">
        <f>#REF!</f>
        <v>#REF!</v>
      </c>
      <c r="F4" s="24" t="e">
        <f>#REF!</f>
        <v>#REF!</v>
      </c>
      <c r="G4" s="24" t="s">
        <v>9</v>
      </c>
      <c r="H4" s="8" t="e">
        <f>#REF!</f>
        <v>#REF!</v>
      </c>
      <c r="I4" s="25" t="e">
        <f t="shared" ref="I4:I9" si="0">AVERAGE(E4:H4)</f>
        <v>#REF!</v>
      </c>
      <c r="K4" s="52" t="str">
        <f>D4</f>
        <v>Framework &amp; role</v>
      </c>
      <c r="L4" s="25" t="e">
        <f>I4</f>
        <v>#REF!</v>
      </c>
      <c r="M4">
        <v>7</v>
      </c>
    </row>
    <row r="5" spans="1:13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8" t="e">
        <f>#REF!</f>
        <v>#REF!</v>
      </c>
      <c r="F5" s="24" t="e">
        <f>#REF!</f>
        <v>#REF!</v>
      </c>
      <c r="G5" s="24" t="s">
        <v>9</v>
      </c>
      <c r="H5" s="8" t="e">
        <f>#REF!</f>
        <v>#REF!</v>
      </c>
      <c r="I5" s="25" t="e">
        <f t="shared" si="0"/>
        <v>#REF!</v>
      </c>
      <c r="K5" s="52" t="str">
        <f>D5</f>
        <v>Service</v>
      </c>
      <c r="L5" s="25" t="e">
        <f>I5</f>
        <v>#REF!</v>
      </c>
      <c r="M5">
        <v>7</v>
      </c>
    </row>
    <row r="6" spans="1:13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61</v>
      </c>
      <c r="E6" s="8" t="e">
        <f>#REF!</f>
        <v>#REF!</v>
      </c>
      <c r="F6" s="24" t="e">
        <f>#REF!</f>
        <v>#REF!</v>
      </c>
      <c r="G6" s="24" t="s">
        <v>9</v>
      </c>
      <c r="H6" s="8" t="e">
        <f>#REF!</f>
        <v>#REF!</v>
      </c>
      <c r="I6" s="25" t="e">
        <f t="shared" si="0"/>
        <v>#REF!</v>
      </c>
      <c r="K6" s="52" t="str">
        <f>D6</f>
        <v>Timelines</v>
      </c>
      <c r="L6" s="25" t="e">
        <f>I6</f>
        <v>#REF!</v>
      </c>
      <c r="M6">
        <v>7</v>
      </c>
    </row>
    <row r="7" spans="1:13" ht="16">
      <c r="A7" s="23" t="str">
        <f>'Summary SCP'!A7</f>
        <v>Date</v>
      </c>
      <c r="B7" s="21" t="e">
        <f>'Summary SCP'!B7</f>
        <v>#REF!</v>
      </c>
      <c r="C7" s="17" t="s">
        <v>55</v>
      </c>
      <c r="D7" s="20" t="s">
        <v>11</v>
      </c>
      <c r="E7" s="8" t="e">
        <f>#REF!</f>
        <v>#REF!</v>
      </c>
      <c r="F7" s="24" t="e">
        <f>#REF!</f>
        <v>#REF!</v>
      </c>
      <c r="G7" s="24" t="s">
        <v>9</v>
      </c>
      <c r="H7" s="8" t="e">
        <f>#REF!</f>
        <v>#REF!</v>
      </c>
      <c r="I7" s="25" t="e">
        <f t="shared" si="0"/>
        <v>#REF!</v>
      </c>
      <c r="K7" s="52" t="str">
        <f>D7</f>
        <v>Collaboration</v>
      </c>
      <c r="L7" s="25" t="e">
        <f>I7</f>
        <v>#REF!</v>
      </c>
      <c r="M7">
        <v>7</v>
      </c>
    </row>
    <row r="8" spans="1:13" ht="16">
      <c r="A8" s="1"/>
      <c r="B8" s="12"/>
      <c r="C8" s="17" t="s">
        <v>56</v>
      </c>
      <c r="D8" s="20" t="s">
        <v>7</v>
      </c>
      <c r="E8" s="8" t="e">
        <f>#REF!</f>
        <v>#REF!</v>
      </c>
      <c r="F8" s="24" t="e">
        <f>#REF!</f>
        <v>#REF!</v>
      </c>
      <c r="G8" s="24" t="s">
        <v>9</v>
      </c>
      <c r="H8" s="8" t="e">
        <f>#REF!</f>
        <v>#REF!</v>
      </c>
      <c r="I8" s="25" t="e">
        <f t="shared" si="0"/>
        <v>#REF!</v>
      </c>
      <c r="K8" s="52" t="str">
        <f>D8</f>
        <v>Safety</v>
      </c>
      <c r="L8" s="25" t="e">
        <f>I8</f>
        <v>#REF!</v>
      </c>
      <c r="M8">
        <v>7</v>
      </c>
    </row>
    <row r="9" spans="1:13" ht="16">
      <c r="A9" s="1"/>
      <c r="C9" s="17" t="s">
        <v>57</v>
      </c>
      <c r="D9" s="20" t="s">
        <v>49</v>
      </c>
      <c r="E9" s="8" t="e">
        <f>#REF!</f>
        <v>#REF!</v>
      </c>
      <c r="F9" s="24" t="e">
        <f>#REF!</f>
        <v>#REF!</v>
      </c>
      <c r="G9" s="24" t="s">
        <v>9</v>
      </c>
      <c r="H9" s="8" t="e">
        <f>#REF!</f>
        <v>#REF!</v>
      </c>
      <c r="I9" s="25" t="e">
        <f t="shared" si="0"/>
        <v>#REF!</v>
      </c>
      <c r="J9" s="26"/>
    </row>
    <row r="10" spans="1:13" ht="16">
      <c r="B10" s="21"/>
      <c r="D10" s="20" t="s">
        <v>48</v>
      </c>
      <c r="E10">
        <v>7</v>
      </c>
      <c r="F10">
        <v>7</v>
      </c>
      <c r="G10">
        <v>7</v>
      </c>
      <c r="H10">
        <v>7</v>
      </c>
    </row>
    <row r="15" spans="1:13" ht="15" customHeight="1"/>
    <row r="33" spans="1:1">
      <c r="A33" s="22"/>
    </row>
  </sheetData>
  <mergeCells count="1">
    <mergeCell ref="E1:H1"/>
  </mergeCells>
  <phoneticPr fontId="7" type="noConversion"/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indexed="46"/>
    <pageSetUpPr fitToPage="1"/>
  </sheetPr>
  <dimension ref="A1:T33"/>
  <sheetViews>
    <sheetView topLeftCell="A3" workbookViewId="0">
      <selection activeCell="M12" sqref="M12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  <col min="11" max="11" width="12.54296875" customWidth="1"/>
  </cols>
  <sheetData>
    <row r="1" spans="1:20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20" ht="13">
      <c r="A2" s="23" t="e">
        <f>'Summary SCP'!A2</f>
        <v>#REF!</v>
      </c>
      <c r="B2" s="23" t="e">
        <f>'Summary SCP'!B2</f>
        <v>#REF!</v>
      </c>
      <c r="E2" s="2"/>
      <c r="F2" s="2" t="s">
        <v>383</v>
      </c>
      <c r="G2" s="2"/>
      <c r="H2" s="2"/>
      <c r="N2" s="13" t="s">
        <v>16</v>
      </c>
      <c r="O2" s="14" t="s">
        <v>146</v>
      </c>
      <c r="P2" s="15" t="s">
        <v>15</v>
      </c>
      <c r="Q2" s="391" t="s">
        <v>147</v>
      </c>
      <c r="R2" s="390" t="s">
        <v>384</v>
      </c>
      <c r="S2" s="392" t="s">
        <v>382</v>
      </c>
      <c r="T2" s="11" t="s">
        <v>47</v>
      </c>
    </row>
    <row r="3" spans="1:20" ht="13">
      <c r="A3" s="23">
        <f>'Summary SCP'!A3</f>
        <v>0</v>
      </c>
      <c r="B3" s="23" t="str">
        <f>'Summary SCP'!B3</f>
        <v>Assessor</v>
      </c>
      <c r="E3" s="13" t="s">
        <v>16</v>
      </c>
      <c r="F3" s="14" t="s">
        <v>146</v>
      </c>
      <c r="G3" s="15" t="s">
        <v>15</v>
      </c>
      <c r="H3" s="16" t="s">
        <v>382</v>
      </c>
      <c r="I3" s="11" t="s">
        <v>47</v>
      </c>
      <c r="M3" t="s">
        <v>48</v>
      </c>
    </row>
    <row r="4" spans="1:20" ht="25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8" t="e">
        <f>#REF!</f>
        <v>#REF!</v>
      </c>
      <c r="F4" s="24" t="e">
        <f>#REF!</f>
        <v>#REF!</v>
      </c>
      <c r="G4" s="24" t="e">
        <f>#REF!</f>
        <v>#REF!</v>
      </c>
      <c r="H4" s="24" t="s">
        <v>9</v>
      </c>
      <c r="I4" s="25" t="e">
        <f t="shared" ref="I4:I9" si="0">AVERAGE(E4:H4)</f>
        <v>#REF!</v>
      </c>
      <c r="K4" s="18" t="str">
        <f>D4</f>
        <v>Framework &amp; role</v>
      </c>
      <c r="L4" s="25" t="e">
        <f>I4</f>
        <v>#REF!</v>
      </c>
      <c r="M4">
        <v>7</v>
      </c>
    </row>
    <row r="5" spans="1:20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8" t="e">
        <f>#REF!</f>
        <v>#REF!</v>
      </c>
      <c r="F5" s="24" t="e">
        <f>#REF!</f>
        <v>#REF!</v>
      </c>
      <c r="G5" s="24" t="e">
        <f>#REF!</f>
        <v>#REF!</v>
      </c>
      <c r="H5" s="24" t="s">
        <v>9</v>
      </c>
      <c r="I5" s="25" t="e">
        <f t="shared" si="0"/>
        <v>#REF!</v>
      </c>
      <c r="K5" s="18" t="str">
        <f>D5</f>
        <v>Service</v>
      </c>
      <c r="L5" s="25" t="e">
        <f>I5</f>
        <v>#REF!</v>
      </c>
      <c r="M5">
        <v>7</v>
      </c>
    </row>
    <row r="6" spans="1:20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8" t="e">
        <f>#REF!</f>
        <v>#REF!</v>
      </c>
      <c r="F6" s="24" t="e">
        <f>#REF!</f>
        <v>#REF!</v>
      </c>
      <c r="G6" s="24" t="e">
        <f>#REF!</f>
        <v>#REF!</v>
      </c>
      <c r="H6" s="24" t="s">
        <v>9</v>
      </c>
      <c r="I6" s="25" t="e">
        <f t="shared" si="0"/>
        <v>#REF!</v>
      </c>
      <c r="K6" s="18" t="str">
        <f>D6</f>
        <v>Timeliness</v>
      </c>
      <c r="L6" s="25" t="e">
        <f>I6</f>
        <v>#REF!</v>
      </c>
      <c r="M6">
        <v>7</v>
      </c>
    </row>
    <row r="7" spans="1:20">
      <c r="A7" s="23" t="str">
        <f>'Summary SCP'!A7</f>
        <v>Date</v>
      </c>
      <c r="B7" s="47" t="e">
        <f>'Summary SCP'!B7</f>
        <v>#REF!</v>
      </c>
      <c r="C7" s="17" t="s">
        <v>55</v>
      </c>
      <c r="D7" s="20" t="s">
        <v>11</v>
      </c>
      <c r="E7" s="8" t="e">
        <f>#REF!</f>
        <v>#REF!</v>
      </c>
      <c r="F7" s="24" t="e">
        <f>#REF!</f>
        <v>#REF!</v>
      </c>
      <c r="G7" s="24" t="e">
        <f>#REF!</f>
        <v>#REF!</v>
      </c>
      <c r="H7" s="24" t="s">
        <v>9</v>
      </c>
      <c r="I7" s="25" t="e">
        <f t="shared" si="0"/>
        <v>#REF!</v>
      </c>
      <c r="K7" s="18" t="str">
        <f>D7</f>
        <v>Collaboration</v>
      </c>
      <c r="L7" s="25" t="e">
        <f>I7</f>
        <v>#REF!</v>
      </c>
      <c r="M7">
        <v>7</v>
      </c>
    </row>
    <row r="8" spans="1:20" ht="16">
      <c r="A8" s="1"/>
      <c r="B8" s="12"/>
      <c r="C8" s="17" t="s">
        <v>56</v>
      </c>
      <c r="D8" s="20" t="s">
        <v>7</v>
      </c>
      <c r="E8" s="8" t="e">
        <f>#REF!</f>
        <v>#REF!</v>
      </c>
      <c r="F8" s="24" t="e">
        <f>#REF!</f>
        <v>#REF!</v>
      </c>
      <c r="G8" s="24" t="e">
        <f>#REF!</f>
        <v>#REF!</v>
      </c>
      <c r="H8" s="24" t="s">
        <v>9</v>
      </c>
      <c r="I8" s="25" t="e">
        <f t="shared" si="0"/>
        <v>#REF!</v>
      </c>
      <c r="K8" s="18" t="str">
        <f>D8</f>
        <v>Safety</v>
      </c>
      <c r="L8" s="25" t="e">
        <f>I8</f>
        <v>#REF!</v>
      </c>
      <c r="M8">
        <v>7</v>
      </c>
    </row>
    <row r="9" spans="1:20" ht="16">
      <c r="A9" s="1"/>
      <c r="B9" s="21"/>
      <c r="C9" s="17" t="s">
        <v>57</v>
      </c>
      <c r="D9" s="20" t="s">
        <v>49</v>
      </c>
      <c r="E9" s="8" t="e">
        <f>#REF!</f>
        <v>#REF!</v>
      </c>
      <c r="F9" s="24" t="e">
        <f>#REF!</f>
        <v>#REF!</v>
      </c>
      <c r="G9" s="24" t="e">
        <f>#REF!</f>
        <v>#REF!</v>
      </c>
      <c r="H9" s="24" t="s">
        <v>9</v>
      </c>
      <c r="I9" s="25" t="e">
        <f t="shared" si="0"/>
        <v>#REF!</v>
      </c>
    </row>
    <row r="10" spans="1:20">
      <c r="D10" s="20" t="s">
        <v>48</v>
      </c>
      <c r="E10">
        <v>7</v>
      </c>
      <c r="F10">
        <v>7</v>
      </c>
      <c r="G10">
        <v>7</v>
      </c>
      <c r="H10">
        <v>7</v>
      </c>
    </row>
    <row r="15" spans="1:20" ht="15" customHeight="1"/>
    <row r="33" spans="1:1">
      <c r="A33" s="22"/>
    </row>
  </sheetData>
  <mergeCells count="1">
    <mergeCell ref="E1:H1"/>
  </mergeCells>
  <phoneticPr fontId="7" type="noConversion"/>
  <dataValidations count="1">
    <dataValidation type="list" allowBlank="1" showInputMessage="1" showErrorMessage="1" sqref="B8" xr:uid="{00000000-0002-0000-0E00-000000000000}">
      <formula1>Tust</formula1>
    </dataValidation>
  </dataValidations>
  <pageMargins left="0.75" right="0.75" top="1" bottom="1" header="0.5" footer="0.5"/>
  <pageSetup paperSize="9" scale="92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4">
    <tabColor indexed="22"/>
    <pageSetUpPr fitToPage="1"/>
  </sheetPr>
  <dimension ref="A1:L33"/>
  <sheetViews>
    <sheetView workbookViewId="0">
      <selection activeCell="Q28" sqref="Q28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2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2" ht="13">
      <c r="A2" s="23" t="e">
        <f>'Summary SCP'!A2</f>
        <v>#REF!</v>
      </c>
      <c r="B2" s="23" t="e">
        <f>'Summary SCP'!B2</f>
        <v>#REF!</v>
      </c>
      <c r="E2" s="2"/>
      <c r="F2" s="2" t="s">
        <v>58</v>
      </c>
      <c r="G2" s="2"/>
      <c r="H2" s="2"/>
    </row>
    <row r="3" spans="1:12" ht="13">
      <c r="A3" s="23">
        <f>'Summary SCP'!A3</f>
        <v>0</v>
      </c>
      <c r="B3" s="23" t="str">
        <f>'Summary SCP'!B3</f>
        <v>Assessor</v>
      </c>
      <c r="E3" s="13" t="s">
        <v>16</v>
      </c>
      <c r="F3" s="15" t="s">
        <v>15</v>
      </c>
      <c r="G3" s="16" t="s">
        <v>382</v>
      </c>
      <c r="H3" s="11" t="s">
        <v>47</v>
      </c>
      <c r="L3" t="s">
        <v>48</v>
      </c>
    </row>
    <row r="4" spans="1:12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24" t="e">
        <f>#REF!</f>
        <v>#REF!</v>
      </c>
      <c r="F4" s="24" t="e">
        <f>#REF!</f>
        <v>#REF!</v>
      </c>
      <c r="G4" s="24" t="e">
        <f>#REF!</f>
        <v>#REF!</v>
      </c>
      <c r="H4" s="25" t="e">
        <f t="shared" ref="H4:H9" si="0">AVERAGE(E4:G4)</f>
        <v>#REF!</v>
      </c>
      <c r="J4" s="52" t="str">
        <f>D4</f>
        <v>Framework &amp; role</v>
      </c>
      <c r="K4" s="25" t="e">
        <f>H4</f>
        <v>#REF!</v>
      </c>
      <c r="L4">
        <v>7</v>
      </c>
    </row>
    <row r="5" spans="1:12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24" t="e">
        <f>#REF!</f>
        <v>#REF!</v>
      </c>
      <c r="F5" s="24" t="e">
        <f>#REF!</f>
        <v>#REF!</v>
      </c>
      <c r="G5" s="24" t="e">
        <f>#REF!</f>
        <v>#REF!</v>
      </c>
      <c r="H5" s="25" t="e">
        <f t="shared" si="0"/>
        <v>#REF!</v>
      </c>
      <c r="J5" s="52" t="str">
        <f>D5</f>
        <v>Service</v>
      </c>
      <c r="K5" s="25" t="e">
        <f>H5</f>
        <v>#REF!</v>
      </c>
      <c r="L5">
        <v>7</v>
      </c>
    </row>
    <row r="6" spans="1:12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24" t="e">
        <f>#REF!</f>
        <v>#REF!</v>
      </c>
      <c r="F6" s="24" t="e">
        <f>#REF!</f>
        <v>#REF!</v>
      </c>
      <c r="G6" s="24" t="e">
        <f>#REF!</f>
        <v>#REF!</v>
      </c>
      <c r="H6" s="25" t="e">
        <f t="shared" si="0"/>
        <v>#REF!</v>
      </c>
      <c r="J6" s="52" t="str">
        <f>D6</f>
        <v>Timeliness</v>
      </c>
      <c r="K6" s="25" t="e">
        <f>H6</f>
        <v>#REF!</v>
      </c>
      <c r="L6">
        <v>7</v>
      </c>
    </row>
    <row r="7" spans="1:12">
      <c r="A7" s="23" t="str">
        <f>'Summary SCP'!A7</f>
        <v>Date</v>
      </c>
      <c r="B7" s="48" t="e">
        <f>'Summary SCP'!B7</f>
        <v>#REF!</v>
      </c>
      <c r="C7" s="17" t="s">
        <v>55</v>
      </c>
      <c r="D7" s="20" t="s">
        <v>11</v>
      </c>
      <c r="E7" s="24" t="e">
        <f>#REF!</f>
        <v>#REF!</v>
      </c>
      <c r="F7" s="24" t="e">
        <f>#REF!</f>
        <v>#REF!</v>
      </c>
      <c r="G7" s="24" t="e">
        <f>#REF!</f>
        <v>#REF!</v>
      </c>
      <c r="H7" s="25" t="e">
        <f t="shared" si="0"/>
        <v>#REF!</v>
      </c>
      <c r="J7" s="52" t="str">
        <f>D7</f>
        <v>Collaboration</v>
      </c>
      <c r="K7" s="25" t="e">
        <f>H7</f>
        <v>#REF!</v>
      </c>
      <c r="L7">
        <v>7</v>
      </c>
    </row>
    <row r="8" spans="1:12" ht="16">
      <c r="A8" s="1"/>
      <c r="B8" s="12"/>
      <c r="C8" s="17" t="s">
        <v>56</v>
      </c>
      <c r="D8" s="20" t="s">
        <v>7</v>
      </c>
      <c r="E8" s="24" t="e">
        <f>#REF!</f>
        <v>#REF!</v>
      </c>
      <c r="F8" s="24" t="e">
        <f>#REF!</f>
        <v>#REF!</v>
      </c>
      <c r="G8" s="24" t="e">
        <f>#REF!</f>
        <v>#REF!</v>
      </c>
      <c r="H8" s="25" t="e">
        <f t="shared" si="0"/>
        <v>#REF!</v>
      </c>
      <c r="J8" s="52" t="str">
        <f>D8</f>
        <v>Safety</v>
      </c>
      <c r="K8" s="25" t="e">
        <f>H8</f>
        <v>#REF!</v>
      </c>
      <c r="L8">
        <v>7</v>
      </c>
    </row>
    <row r="9" spans="1:12" ht="16">
      <c r="A9" s="1"/>
      <c r="B9" s="21"/>
      <c r="C9" s="17" t="s">
        <v>57</v>
      </c>
      <c r="D9" s="20" t="s">
        <v>49</v>
      </c>
      <c r="E9" s="24" t="e">
        <f>#REF!</f>
        <v>#REF!</v>
      </c>
      <c r="F9" s="24" t="e">
        <f>#REF!</f>
        <v>#REF!</v>
      </c>
      <c r="G9" s="24" t="e">
        <f>#REF!</f>
        <v>#REF!</v>
      </c>
      <c r="H9" s="25" t="e">
        <f t="shared" si="0"/>
        <v>#REF!</v>
      </c>
      <c r="K9" s="26"/>
    </row>
    <row r="10" spans="1:12">
      <c r="D10" s="20" t="s">
        <v>48</v>
      </c>
      <c r="E10">
        <v>7</v>
      </c>
      <c r="F10">
        <v>7</v>
      </c>
      <c r="G10">
        <v>7</v>
      </c>
    </row>
    <row r="15" spans="1:12" ht="15" customHeight="1"/>
    <row r="33" spans="1:1">
      <c r="A33" s="22"/>
    </row>
  </sheetData>
  <mergeCells count="1">
    <mergeCell ref="E1:H1"/>
  </mergeCells>
  <phoneticPr fontId="7" type="noConversion"/>
  <dataValidations count="1">
    <dataValidation type="list" allowBlank="1" showInputMessage="1" showErrorMessage="1" sqref="B8" xr:uid="{00000000-0002-0000-0F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>
    <tabColor theme="6"/>
    <pageSetUpPr fitToPage="1"/>
  </sheetPr>
  <dimension ref="A1:L33"/>
  <sheetViews>
    <sheetView workbookViewId="0">
      <selection activeCell="G10" sqref="G10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2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2" ht="13">
      <c r="A2" s="23" t="e">
        <f>'Summary SCP'!A2</f>
        <v>#REF!</v>
      </c>
      <c r="B2" s="23" t="e">
        <f>'Summary SCP'!B2</f>
        <v>#REF!</v>
      </c>
      <c r="E2" s="2"/>
      <c r="F2" s="2" t="s">
        <v>385</v>
      </c>
      <c r="G2" s="2"/>
      <c r="H2" s="2"/>
    </row>
    <row r="3" spans="1:12" ht="13">
      <c r="A3" s="23">
        <f>'Summary SCP'!A3</f>
        <v>0</v>
      </c>
      <c r="B3" s="23" t="str">
        <f>'Summary SCP'!B3</f>
        <v>Assessor</v>
      </c>
      <c r="E3" s="13" t="s">
        <v>16</v>
      </c>
      <c r="F3" s="15" t="s">
        <v>15</v>
      </c>
      <c r="G3" s="16" t="s">
        <v>382</v>
      </c>
      <c r="H3" s="11" t="s">
        <v>47</v>
      </c>
      <c r="L3" t="s">
        <v>48</v>
      </c>
    </row>
    <row r="4" spans="1:12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24" t="e">
        <f>'CDM PD'!#REF!</f>
        <v>#REF!</v>
      </c>
      <c r="F4" s="24" t="e">
        <f>'CDM PD'!#REF!</f>
        <v>#REF!</v>
      </c>
      <c r="G4" s="24" t="e">
        <f>'CDM PD'!#REF!</f>
        <v>#REF!</v>
      </c>
      <c r="H4" s="25" t="e">
        <f t="shared" ref="H4:H9" si="0">AVERAGE(E4:G4)</f>
        <v>#REF!</v>
      </c>
      <c r="J4" s="52" t="str">
        <f>D4</f>
        <v>Framework &amp; role</v>
      </c>
      <c r="K4" s="25" t="e">
        <f>H4</f>
        <v>#REF!</v>
      </c>
      <c r="L4">
        <v>7</v>
      </c>
    </row>
    <row r="5" spans="1:12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24" t="e">
        <f>'CDM PD'!#REF!</f>
        <v>#REF!</v>
      </c>
      <c r="F5" s="24" t="e">
        <f>'CDM PD'!#REF!</f>
        <v>#REF!</v>
      </c>
      <c r="G5" s="24" t="e">
        <f>'CDM PD'!#REF!</f>
        <v>#REF!</v>
      </c>
      <c r="H5" s="25" t="e">
        <f t="shared" si="0"/>
        <v>#REF!</v>
      </c>
      <c r="J5" s="52" t="str">
        <f>D5</f>
        <v>Service</v>
      </c>
      <c r="K5" s="25" t="e">
        <f>H5</f>
        <v>#REF!</v>
      </c>
      <c r="L5">
        <v>7</v>
      </c>
    </row>
    <row r="6" spans="1:12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24" t="e">
        <f>'CDM PD'!#REF!</f>
        <v>#REF!</v>
      </c>
      <c r="F6" s="24" t="e">
        <f>'CDM PD'!#REF!</f>
        <v>#REF!</v>
      </c>
      <c r="G6" s="24" t="e">
        <f>'CDM PD'!#REF!</f>
        <v>#REF!</v>
      </c>
      <c r="H6" s="25" t="e">
        <f t="shared" si="0"/>
        <v>#REF!</v>
      </c>
      <c r="J6" s="52" t="str">
        <f>D6</f>
        <v>Timeliness</v>
      </c>
      <c r="K6" s="25" t="e">
        <f>H6</f>
        <v>#REF!</v>
      </c>
      <c r="L6">
        <v>7</v>
      </c>
    </row>
    <row r="7" spans="1:12">
      <c r="A7" s="23" t="str">
        <f>'Summary SCP'!A7</f>
        <v>Date</v>
      </c>
      <c r="B7" s="48" t="e">
        <f>'Summary SCP'!B7</f>
        <v>#REF!</v>
      </c>
      <c r="C7" s="17" t="s">
        <v>55</v>
      </c>
      <c r="D7" s="20" t="s">
        <v>11</v>
      </c>
      <c r="E7" s="24" t="e">
        <f>'CDM PD'!#REF!</f>
        <v>#REF!</v>
      </c>
      <c r="F7" s="24" t="e">
        <f>'CDM PD'!#REF!</f>
        <v>#REF!</v>
      </c>
      <c r="G7" s="24" t="e">
        <f>'CDM PD'!#REF!</f>
        <v>#REF!</v>
      </c>
      <c r="H7" s="25" t="e">
        <f t="shared" si="0"/>
        <v>#REF!</v>
      </c>
      <c r="J7" s="52" t="str">
        <f>D7</f>
        <v>Collaboration</v>
      </c>
      <c r="K7" s="25" t="e">
        <f>H7</f>
        <v>#REF!</v>
      </c>
      <c r="L7">
        <v>7</v>
      </c>
    </row>
    <row r="8" spans="1:12" ht="16">
      <c r="A8" s="1"/>
      <c r="B8" s="12"/>
      <c r="C8" s="17" t="s">
        <v>56</v>
      </c>
      <c r="D8" s="20" t="s">
        <v>7</v>
      </c>
      <c r="E8" s="24" t="e">
        <f>'CDM PD'!#REF!</f>
        <v>#REF!</v>
      </c>
      <c r="F8" s="24" t="e">
        <f>'CDM PD'!#REF!</f>
        <v>#REF!</v>
      </c>
      <c r="G8" s="24" t="e">
        <f>'CDM PD'!#REF!</f>
        <v>#REF!</v>
      </c>
      <c r="H8" s="25" t="e">
        <f t="shared" si="0"/>
        <v>#REF!</v>
      </c>
      <c r="J8" s="52" t="str">
        <f>D8</f>
        <v>Safety</v>
      </c>
      <c r="K8" s="25" t="e">
        <f>H8</f>
        <v>#REF!</v>
      </c>
      <c r="L8">
        <v>7</v>
      </c>
    </row>
    <row r="9" spans="1:12" ht="16">
      <c r="A9" s="1"/>
      <c r="B9" s="21"/>
      <c r="C9" s="17" t="s">
        <v>57</v>
      </c>
      <c r="D9" s="20" t="s">
        <v>49</v>
      </c>
      <c r="E9" s="24" t="e">
        <f>'CDM PD'!#REF!</f>
        <v>#REF!</v>
      </c>
      <c r="F9" s="24" t="e">
        <f>'CDM PD'!#REF!</f>
        <v>#REF!</v>
      </c>
      <c r="G9" s="24" t="e">
        <f>'CDM PD'!#REF!</f>
        <v>#REF!</v>
      </c>
      <c r="H9" s="25" t="e">
        <f t="shared" si="0"/>
        <v>#REF!</v>
      </c>
      <c r="K9" s="26"/>
    </row>
    <row r="10" spans="1:12">
      <c r="D10" s="20" t="s">
        <v>48</v>
      </c>
      <c r="E10">
        <v>7</v>
      </c>
      <c r="F10">
        <v>7</v>
      </c>
      <c r="G10">
        <v>7</v>
      </c>
    </row>
    <row r="15" spans="1:12" ht="15" customHeight="1"/>
    <row r="33" spans="1:1">
      <c r="A33" s="22"/>
    </row>
  </sheetData>
  <mergeCells count="1">
    <mergeCell ref="E1:H1"/>
  </mergeCells>
  <dataValidations count="1">
    <dataValidation type="list" allowBlank="1" showInputMessage="1" showErrorMessage="1" sqref="B8" xr:uid="{00000000-0002-0000-10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4" tint="0.39997558519241921"/>
    <pageSetUpPr fitToPage="1"/>
  </sheetPr>
  <dimension ref="A1:Z28"/>
  <sheetViews>
    <sheetView showGridLines="0" topLeftCell="B1" zoomScale="110" zoomScaleNormal="110" workbookViewId="0">
      <pane ySplit="6" topLeftCell="A7" activePane="bottomLeft" state="frozen"/>
      <selection activeCell="G34" sqref="G34"/>
      <selection pane="bottomLeft" activeCell="G27" sqref="G27"/>
    </sheetView>
  </sheetViews>
  <sheetFormatPr defaultColWidth="0" defaultRowHeight="13" zeroHeight="1"/>
  <cols>
    <col min="1" max="1" width="1.54296875" style="114" customWidth="1"/>
    <col min="2" max="2" width="3.7265625" style="114" bestFit="1" customWidth="1"/>
    <col min="3" max="3" width="3" style="147" bestFit="1" customWidth="1"/>
    <col min="4" max="4" width="25.1796875" style="114" customWidth="1"/>
    <col min="5" max="5" width="11" style="113" customWidth="1"/>
    <col min="6" max="6" width="0.81640625" style="114" customWidth="1"/>
    <col min="7" max="7" width="13" style="114" bestFit="1" customWidth="1"/>
    <col min="8" max="8" width="0.81640625" style="114" customWidth="1"/>
    <col min="9" max="9" width="11.1796875" style="114" customWidth="1"/>
    <col min="10" max="10" width="30.54296875" style="114" customWidth="1"/>
    <col min="11" max="16384" width="9.1796875" style="114" hidden="1"/>
  </cols>
  <sheetData>
    <row r="1" spans="1:26" ht="3.75" customHeight="1">
      <c r="A1" s="111"/>
      <c r="B1" s="112"/>
      <c r="C1" s="112"/>
      <c r="D1" s="112"/>
      <c r="G1" s="112"/>
      <c r="I1" s="115"/>
      <c r="J1" s="115"/>
    </row>
    <row r="2" spans="1:26" ht="33" customHeight="1">
      <c r="A2" s="111"/>
      <c r="B2" s="671" t="s">
        <v>193</v>
      </c>
      <c r="C2" s="671"/>
      <c r="D2" s="671"/>
      <c r="E2" s="671"/>
      <c r="F2" s="671"/>
      <c r="G2" s="671"/>
      <c r="H2" s="671"/>
      <c r="I2" s="671"/>
      <c r="J2" s="671"/>
    </row>
    <row r="3" spans="1:26" ht="5.25" customHeight="1" thickBot="1">
      <c r="A3" s="111"/>
      <c r="B3" s="111"/>
      <c r="C3" s="116"/>
      <c r="D3" s="111"/>
      <c r="E3" s="117"/>
      <c r="F3" s="111"/>
      <c r="G3" s="111"/>
      <c r="H3" s="111"/>
      <c r="I3" s="111"/>
      <c r="J3" s="111"/>
    </row>
    <row r="4" spans="1:26" ht="13.5" thickBot="1">
      <c r="A4" s="111"/>
      <c r="B4" s="672" t="e">
        <f>IF(#REF!="","Complete Project Details",#REF!)</f>
        <v>#REF!</v>
      </c>
      <c r="C4" s="673"/>
      <c r="D4" s="673"/>
      <c r="E4" s="674"/>
      <c r="F4" s="347"/>
      <c r="G4" s="349" t="e">
        <f>IF(#REF!="","",#REF!)</f>
        <v>#REF!</v>
      </c>
      <c r="H4" s="347"/>
      <c r="I4" s="350" t="e">
        <f>IF(#REF!="","",#REF!)</f>
        <v>#REF!</v>
      </c>
      <c r="J4" s="351" t="e">
        <f>IF(#REF!="","",#REF!)</f>
        <v>#REF!</v>
      </c>
      <c r="R4" s="118"/>
    </row>
    <row r="5" spans="1:26" ht="5.25" customHeight="1">
      <c r="A5" s="111"/>
      <c r="B5" s="111"/>
      <c r="C5" s="116"/>
      <c r="D5" s="111"/>
      <c r="E5" s="117"/>
      <c r="F5" s="111"/>
      <c r="G5" s="348"/>
      <c r="H5" s="111"/>
      <c r="I5" s="346"/>
      <c r="J5" s="346"/>
    </row>
    <row r="6" spans="1:26" ht="13.5" thickBot="1">
      <c r="A6" s="111"/>
      <c r="B6" s="676" t="s">
        <v>111</v>
      </c>
      <c r="C6" s="676"/>
      <c r="D6" s="676"/>
      <c r="E6" s="352" t="s">
        <v>67</v>
      </c>
      <c r="F6" s="122"/>
      <c r="G6" s="356" t="s">
        <v>64</v>
      </c>
      <c r="H6" s="122"/>
      <c r="I6" s="357" t="s">
        <v>115</v>
      </c>
      <c r="J6" s="358" t="s">
        <v>65</v>
      </c>
    </row>
    <row r="7" spans="1:26">
      <c r="A7" s="111"/>
      <c r="B7" s="663" t="s">
        <v>7</v>
      </c>
      <c r="C7" s="353" t="s">
        <v>57</v>
      </c>
      <c r="D7" s="354" t="s">
        <v>7</v>
      </c>
      <c r="E7" s="355" t="s">
        <v>67</v>
      </c>
      <c r="F7" s="122"/>
      <c r="G7" s="359" t="s">
        <v>64</v>
      </c>
      <c r="H7" s="122"/>
      <c r="I7" s="360" t="s">
        <v>115</v>
      </c>
      <c r="J7" s="361" t="s">
        <v>65</v>
      </c>
      <c r="K7" s="124"/>
      <c r="R7" s="125"/>
      <c r="S7" s="111"/>
      <c r="T7" s="111"/>
      <c r="U7" s="111"/>
      <c r="V7" s="111"/>
      <c r="W7" s="111"/>
      <c r="X7" s="111"/>
      <c r="Y7" s="111"/>
      <c r="Z7" s="111"/>
    </row>
    <row r="8" spans="1:26" ht="26">
      <c r="A8" s="111"/>
      <c r="B8" s="663"/>
      <c r="C8" s="126">
        <v>1</v>
      </c>
      <c r="D8" s="127" t="s">
        <v>166</v>
      </c>
      <c r="E8" s="230">
        <v>7</v>
      </c>
      <c r="F8" s="91"/>
      <c r="G8" s="90"/>
      <c r="H8" s="91"/>
      <c r="I8" s="92"/>
      <c r="J8" s="669"/>
      <c r="K8" s="124"/>
      <c r="L8" s="323" t="s">
        <v>356</v>
      </c>
      <c r="R8" s="125"/>
      <c r="S8" s="111"/>
      <c r="T8" s="111"/>
      <c r="U8" s="111"/>
      <c r="V8" s="111"/>
      <c r="W8" s="111"/>
      <c r="X8" s="111"/>
      <c r="Y8" s="111"/>
      <c r="Z8" s="111"/>
    </row>
    <row r="9" spans="1:26" ht="29.25" customHeight="1" thickBot="1">
      <c r="A9" s="111"/>
      <c r="B9" s="663"/>
      <c r="C9" s="126">
        <v>2</v>
      </c>
      <c r="D9" s="128" t="s">
        <v>165</v>
      </c>
      <c r="E9" s="230">
        <v>587256</v>
      </c>
      <c r="F9" s="94"/>
      <c r="G9" s="93"/>
      <c r="H9" s="94"/>
      <c r="I9" s="92"/>
      <c r="J9" s="669"/>
      <c r="K9" s="124"/>
      <c r="L9" s="142">
        <f>'End of Project data'!L41</f>
        <v>0.5</v>
      </c>
      <c r="M9" s="143">
        <f>'End of Project data'!M41</f>
        <v>0.3</v>
      </c>
      <c r="N9" s="144">
        <f>'End of Project data'!N41</f>
        <v>0.25</v>
      </c>
      <c r="O9" s="145">
        <f>'End of Project data'!O41</f>
        <v>0</v>
      </c>
      <c r="P9" s="146">
        <f>'End of Project data'!P41</f>
        <v>0</v>
      </c>
      <c r="Q9" s="323" t="str">
        <f>'End of Project data'!Q41</f>
        <v>This row used in star formula</v>
      </c>
      <c r="R9" s="125"/>
      <c r="S9" s="111"/>
      <c r="T9" s="111"/>
      <c r="U9" s="111"/>
      <c r="V9" s="111"/>
      <c r="W9" s="111"/>
      <c r="X9" s="111"/>
      <c r="Y9" s="111"/>
      <c r="Z9" s="111"/>
    </row>
    <row r="10" spans="1:26" ht="42" customHeight="1">
      <c r="A10" s="111"/>
      <c r="B10" s="663"/>
      <c r="C10" s="129">
        <v>3</v>
      </c>
      <c r="D10" s="130" t="s">
        <v>167</v>
      </c>
      <c r="E10" s="231">
        <v>158742</v>
      </c>
      <c r="F10" s="94"/>
      <c r="G10" s="95"/>
      <c r="H10" s="94"/>
      <c r="I10" s="92"/>
      <c r="J10" s="669"/>
      <c r="K10" s="124"/>
      <c r="L10" s="661" t="s">
        <v>288</v>
      </c>
      <c r="M10" s="661" t="s">
        <v>289</v>
      </c>
      <c r="N10" s="661" t="s">
        <v>290</v>
      </c>
      <c r="O10" s="661" t="s">
        <v>291</v>
      </c>
      <c r="P10" s="661" t="s">
        <v>128</v>
      </c>
      <c r="R10" s="125"/>
      <c r="S10" s="111"/>
      <c r="T10" s="111"/>
      <c r="U10" s="111"/>
      <c r="V10" s="111"/>
      <c r="W10" s="111"/>
      <c r="X10" s="111"/>
      <c r="Y10" s="111"/>
      <c r="Z10" s="111"/>
    </row>
    <row r="11" spans="1:26" ht="15" customHeight="1" thickBot="1">
      <c r="A11" s="111"/>
      <c r="B11" s="663"/>
      <c r="C11" s="131">
        <v>4</v>
      </c>
      <c r="D11" s="127" t="s">
        <v>168</v>
      </c>
      <c r="E11" s="132"/>
      <c r="F11" s="96"/>
      <c r="G11" s="228">
        <f>IF(OR(E8="",E9="",E10=""),"",(E8/(E9+E10))*100000)</f>
        <v>0.9383403172662661</v>
      </c>
      <c r="H11" s="96"/>
      <c r="I11" s="72" t="str">
        <f>IF(E8="","",IF(G11&gt;L9,"*",IF(G11&gt;M9,"**",IF(G11&gt;N9,"***",IF(G11&gt;O9,"****",IF(G11=P9,"*****"))))))</f>
        <v>*</v>
      </c>
      <c r="J11" s="669"/>
      <c r="K11" s="124"/>
      <c r="L11" s="662"/>
      <c r="M11" s="662"/>
      <c r="N11" s="662"/>
      <c r="O11" s="662"/>
      <c r="P11" s="662"/>
      <c r="R11" s="125"/>
      <c r="S11" s="111"/>
      <c r="T11" s="111"/>
      <c r="U11" s="111"/>
      <c r="V11" s="111"/>
      <c r="W11" s="111"/>
      <c r="X11" s="111"/>
      <c r="Y11" s="111"/>
      <c r="Z11" s="111"/>
    </row>
    <row r="12" spans="1:26" ht="15" customHeight="1">
      <c r="A12" s="111"/>
      <c r="B12" s="675"/>
      <c r="C12" s="133">
        <v>5</v>
      </c>
      <c r="D12" s="171" t="s">
        <v>161</v>
      </c>
      <c r="E12" s="132"/>
      <c r="F12" s="98"/>
      <c r="G12" s="229">
        <f>IF(G11="","",2000*G11)</f>
        <v>1876.6806345325322</v>
      </c>
      <c r="H12" s="98"/>
      <c r="I12" s="99"/>
      <c r="J12" s="670"/>
      <c r="K12" s="124"/>
      <c r="R12" s="125"/>
      <c r="S12" s="111"/>
      <c r="T12" s="111"/>
      <c r="U12" s="111"/>
      <c r="V12" s="111"/>
      <c r="W12" s="111"/>
      <c r="X12" s="111"/>
      <c r="Y12" s="111"/>
      <c r="Z12" s="111"/>
    </row>
    <row r="13" spans="1:26" ht="8.15" customHeight="1">
      <c r="A13" s="111"/>
      <c r="B13" s="663" t="s">
        <v>106</v>
      </c>
      <c r="C13" s="134"/>
      <c r="F13" s="111"/>
      <c r="H13" s="111"/>
      <c r="J13" s="135"/>
    </row>
    <row r="14" spans="1:26" ht="26">
      <c r="A14" s="111"/>
      <c r="B14" s="663"/>
      <c r="C14" s="362" t="s">
        <v>110</v>
      </c>
      <c r="D14" s="363" t="s">
        <v>105</v>
      </c>
      <c r="E14" s="364" t="s">
        <v>97</v>
      </c>
      <c r="F14" s="122"/>
      <c r="G14" s="376" t="s">
        <v>64</v>
      </c>
      <c r="H14" s="122"/>
      <c r="I14" s="365" t="s">
        <v>115</v>
      </c>
      <c r="J14" s="366" t="s">
        <v>65</v>
      </c>
    </row>
    <row r="15" spans="1:26" ht="15" customHeight="1">
      <c r="A15" s="111"/>
      <c r="B15" s="663"/>
      <c r="C15" s="136">
        <v>1</v>
      </c>
      <c r="D15" s="208" t="s">
        <v>99</v>
      </c>
      <c r="E15" s="69">
        <v>125</v>
      </c>
      <c r="F15" s="104"/>
      <c r="G15" s="78">
        <f>IF(OR(E15="",E16="",E17="",E18=""),"",E15/E19)</f>
        <v>0.52301255230125521</v>
      </c>
      <c r="H15" s="104"/>
      <c r="I15" s="83"/>
      <c r="J15" s="667"/>
      <c r="R15" s="125"/>
      <c r="S15" s="111"/>
      <c r="T15" s="111"/>
      <c r="U15" s="111"/>
      <c r="V15" s="111"/>
      <c r="W15" s="111"/>
      <c r="X15" s="111"/>
      <c r="Y15" s="111"/>
      <c r="Z15" s="111"/>
    </row>
    <row r="16" spans="1:26" ht="15" customHeight="1">
      <c r="A16" s="111"/>
      <c r="B16" s="663"/>
      <c r="C16" s="136">
        <v>2</v>
      </c>
      <c r="D16" s="208" t="s">
        <v>100</v>
      </c>
      <c r="E16" s="70">
        <v>78</v>
      </c>
      <c r="F16" s="104"/>
      <c r="G16" s="78">
        <f>IF(OR(E15="",E16="",E17="",E18=""),"",E16/19)</f>
        <v>4.1052631578947372</v>
      </c>
      <c r="H16" s="104"/>
      <c r="I16" s="83"/>
      <c r="J16" s="667"/>
      <c r="R16" s="125"/>
      <c r="S16" s="111"/>
      <c r="T16" s="111"/>
      <c r="U16" s="111"/>
      <c r="V16" s="111"/>
      <c r="W16" s="111"/>
      <c r="X16" s="111"/>
      <c r="Y16" s="111"/>
      <c r="Z16" s="111"/>
    </row>
    <row r="17" spans="1:26" ht="15" customHeight="1">
      <c r="A17" s="111"/>
      <c r="B17" s="663"/>
      <c r="C17" s="138">
        <v>3</v>
      </c>
      <c r="D17" s="208" t="s">
        <v>101</v>
      </c>
      <c r="E17" s="71">
        <v>12</v>
      </c>
      <c r="F17" s="104"/>
      <c r="G17" s="78">
        <f>IF(OR(E15="",E16="",E17="",E18=""),"",E17/19)</f>
        <v>0.63157894736842102</v>
      </c>
      <c r="H17" s="104"/>
      <c r="I17" s="83"/>
      <c r="J17" s="667"/>
      <c r="R17" s="125"/>
      <c r="S17" s="111"/>
      <c r="T17" s="111"/>
      <c r="U17" s="111"/>
      <c r="V17" s="111"/>
      <c r="W17" s="111"/>
      <c r="X17" s="111"/>
      <c r="Y17" s="111"/>
      <c r="Z17" s="111"/>
    </row>
    <row r="18" spans="1:26" ht="15.75" customHeight="1">
      <c r="A18" s="111"/>
      <c r="B18" s="663"/>
      <c r="C18" s="138">
        <v>4</v>
      </c>
      <c r="D18" s="208" t="s">
        <v>163</v>
      </c>
      <c r="E18" s="69">
        <v>24</v>
      </c>
      <c r="F18" s="104"/>
      <c r="G18" s="73">
        <f>IF(OR($E$15="",$E$16="",$E$17="",$E$18=""),"",E18/$E$19)</f>
        <v>0.100418410041841</v>
      </c>
      <c r="H18" s="104"/>
      <c r="I18" s="83"/>
      <c r="J18" s="667"/>
      <c r="R18" s="125"/>
      <c r="S18" s="111"/>
      <c r="T18" s="111"/>
      <c r="U18" s="111"/>
      <c r="V18" s="111"/>
      <c r="W18" s="111"/>
      <c r="X18" s="111"/>
      <c r="Y18" s="111"/>
      <c r="Z18" s="111"/>
    </row>
    <row r="19" spans="1:26" ht="16.5" customHeight="1">
      <c r="A19" s="111"/>
      <c r="B19" s="663"/>
      <c r="C19" s="136">
        <v>5</v>
      </c>
      <c r="D19" s="208" t="s">
        <v>98</v>
      </c>
      <c r="E19" s="139">
        <f>IF(SUM(E15:E18)=0,"",SUM(E15:E18))</f>
        <v>239</v>
      </c>
      <c r="F19" s="104"/>
      <c r="G19" s="79"/>
      <c r="H19" s="104"/>
      <c r="I19" s="83"/>
      <c r="J19" s="667"/>
      <c r="L19" s="322">
        <f>'End of Project data'!L89</f>
        <v>0.5</v>
      </c>
      <c r="M19" s="322">
        <f>'End of Project data'!M89</f>
        <v>0.6</v>
      </c>
      <c r="N19" s="322">
        <f>'End of Project data'!N89</f>
        <v>0.7</v>
      </c>
      <c r="O19" s="322">
        <f>'End of Project data'!O89</f>
        <v>0.8</v>
      </c>
      <c r="P19" s="322">
        <f>'End of Project data'!P89</f>
        <v>0.8</v>
      </c>
      <c r="Q19" s="326" t="str">
        <f>'End of Project data'!Q89</f>
        <v>This row used in star formula</v>
      </c>
      <c r="R19" s="125"/>
      <c r="S19" s="111"/>
      <c r="T19" s="111"/>
      <c r="U19" s="111"/>
      <c r="V19" s="111"/>
      <c r="W19" s="111"/>
      <c r="X19" s="111"/>
      <c r="Y19" s="111"/>
      <c r="Z19" s="111"/>
    </row>
    <row r="20" spans="1:26" ht="15" customHeight="1">
      <c r="A20" s="111"/>
      <c r="B20" s="663"/>
      <c r="C20" s="136">
        <v>6</v>
      </c>
      <c r="D20" s="140" t="s">
        <v>177</v>
      </c>
      <c r="E20" s="141"/>
      <c r="F20" s="105"/>
      <c r="G20" s="74">
        <f>IF(OR($E$15="",$E$16="",$E$17="",$E$18=""),"",1-G18)</f>
        <v>0.89958158995815896</v>
      </c>
      <c r="H20" s="105"/>
      <c r="I20" s="213" t="str">
        <f>IF(G20="","",IF(G20&lt;L19,"*",IF(G20&lt;M19,"**",IF(G20&lt;N19,"***",IF(G20&lt;=O19,"****",IF(G20&gt;P19,"*****"))))))</f>
        <v>*****</v>
      </c>
      <c r="J20" s="668"/>
      <c r="L20" s="142" t="s">
        <v>139</v>
      </c>
      <c r="M20" s="143" t="s">
        <v>140</v>
      </c>
      <c r="N20" s="144" t="s">
        <v>141</v>
      </c>
      <c r="O20" s="145" t="s">
        <v>142</v>
      </c>
      <c r="P20" s="146" t="s">
        <v>143</v>
      </c>
      <c r="R20" s="125"/>
      <c r="S20" s="111"/>
      <c r="T20" s="111"/>
      <c r="U20" s="111"/>
      <c r="V20" s="111"/>
      <c r="W20" s="111"/>
      <c r="X20" s="111"/>
      <c r="Y20" s="111"/>
      <c r="Z20" s="111"/>
    </row>
    <row r="21" spans="1:26" ht="5.15" customHeight="1">
      <c r="A21" s="111"/>
      <c r="B21" s="663"/>
      <c r="C21" s="116"/>
      <c r="D21" s="111"/>
      <c r="E21" s="117"/>
      <c r="F21" s="111"/>
      <c r="G21" s="111"/>
      <c r="H21" s="111"/>
      <c r="I21" s="210"/>
      <c r="J21" s="2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ht="29.25" customHeight="1">
      <c r="A22" s="111"/>
      <c r="B22" s="663"/>
      <c r="C22" s="367" t="s">
        <v>185</v>
      </c>
      <c r="D22" s="368" t="s">
        <v>102</v>
      </c>
      <c r="E22" s="364" t="s">
        <v>174</v>
      </c>
      <c r="F22" s="122"/>
      <c r="G22" s="376" t="s">
        <v>64</v>
      </c>
      <c r="H22" s="122"/>
      <c r="I22" s="369" t="s">
        <v>115</v>
      </c>
      <c r="J22" s="370" t="s">
        <v>65</v>
      </c>
      <c r="R22" s="125"/>
      <c r="S22" s="111"/>
      <c r="T22" s="111"/>
      <c r="U22" s="111"/>
      <c r="V22" s="111"/>
      <c r="W22" s="111"/>
      <c r="X22" s="111"/>
      <c r="Y22" s="111"/>
      <c r="Z22" s="111"/>
    </row>
    <row r="23" spans="1:26" ht="23.25" customHeight="1">
      <c r="A23" s="111"/>
      <c r="B23" s="663"/>
      <c r="C23" s="136">
        <v>1</v>
      </c>
      <c r="D23" s="187" t="s">
        <v>96</v>
      </c>
      <c r="E23" s="232">
        <v>1750000</v>
      </c>
      <c r="F23" s="149"/>
      <c r="G23" s="80"/>
      <c r="H23" s="106"/>
      <c r="I23" s="82"/>
      <c r="J23" s="664"/>
      <c r="R23" s="125"/>
      <c r="S23" s="111"/>
      <c r="T23" s="111"/>
      <c r="U23" s="111"/>
      <c r="V23" s="111"/>
      <c r="W23" s="111"/>
      <c r="X23" s="111"/>
      <c r="Y23" s="111"/>
      <c r="Z23" s="111"/>
    </row>
    <row r="24" spans="1:26" ht="39" customHeight="1">
      <c r="A24" s="111"/>
      <c r="B24" s="663"/>
      <c r="C24" s="136">
        <v>2</v>
      </c>
      <c r="D24" s="140" t="s">
        <v>178</v>
      </c>
      <c r="E24" s="62">
        <v>1652000</v>
      </c>
      <c r="F24" s="149"/>
      <c r="G24" s="75"/>
      <c r="H24" s="106"/>
      <c r="I24" s="83"/>
      <c r="J24" s="665"/>
      <c r="R24" s="125"/>
      <c r="S24" s="111"/>
      <c r="T24" s="111"/>
      <c r="U24" s="111"/>
      <c r="V24" s="111"/>
      <c r="W24" s="111"/>
      <c r="X24" s="111"/>
      <c r="Y24" s="111"/>
      <c r="Z24" s="111"/>
    </row>
    <row r="25" spans="1:26" ht="15" customHeight="1">
      <c r="A25" s="111"/>
      <c r="B25" s="663"/>
      <c r="C25" s="136">
        <v>3</v>
      </c>
      <c r="D25" s="138" t="s">
        <v>179</v>
      </c>
      <c r="E25" s="62">
        <v>1500000</v>
      </c>
      <c r="F25" s="149"/>
      <c r="G25" s="81"/>
      <c r="H25" s="106"/>
      <c r="I25" s="83"/>
      <c r="J25" s="665"/>
      <c r="R25" s="125"/>
      <c r="S25" s="111"/>
      <c r="T25" s="111"/>
      <c r="U25" s="111"/>
      <c r="V25" s="111"/>
      <c r="W25" s="111"/>
      <c r="X25" s="111"/>
      <c r="Y25" s="111"/>
      <c r="Z25" s="111"/>
    </row>
    <row r="26" spans="1:26" ht="26">
      <c r="A26" s="111"/>
      <c r="B26" s="663"/>
      <c r="C26" s="136">
        <v>4</v>
      </c>
      <c r="D26" s="187" t="s">
        <v>164</v>
      </c>
      <c r="E26" s="127"/>
      <c r="F26" s="149"/>
      <c r="G26" s="107">
        <f>IF(OR($E$23="",$E$24=""),"",E24/$E$23)</f>
        <v>0.94399999999999995</v>
      </c>
      <c r="H26" s="106"/>
      <c r="I26" s="83"/>
      <c r="J26" s="665"/>
      <c r="L26" s="322">
        <f>'End of Project data'!L96</f>
        <v>0.5</v>
      </c>
      <c r="M26" s="322">
        <f>'End of Project data'!M96</f>
        <v>0.6</v>
      </c>
      <c r="N26" s="322">
        <f>'End of Project data'!N96</f>
        <v>0.7</v>
      </c>
      <c r="O26" s="322">
        <f>'End of Project data'!O96</f>
        <v>0.8</v>
      </c>
      <c r="P26" s="322">
        <f>'End of Project data'!P96</f>
        <v>0.8</v>
      </c>
      <c r="Q26" s="323" t="str">
        <f>'End of Project data'!Q96</f>
        <v>This row used in star formula</v>
      </c>
      <c r="R26" s="125"/>
      <c r="S26" s="111"/>
      <c r="T26" s="111"/>
      <c r="U26" s="111"/>
      <c r="V26" s="111"/>
      <c r="W26" s="111"/>
      <c r="X26" s="111"/>
      <c r="Y26" s="111"/>
      <c r="Z26" s="111"/>
    </row>
    <row r="27" spans="1:26" ht="15" customHeight="1">
      <c r="A27" s="111"/>
      <c r="B27" s="663"/>
      <c r="C27" s="138">
        <v>5</v>
      </c>
      <c r="D27" s="208" t="s">
        <v>177</v>
      </c>
      <c r="E27" s="127"/>
      <c r="F27" s="105"/>
      <c r="G27" s="107">
        <f>IF(OR($E$23="",$E$24="",E25=""),"",E25/$E$24)</f>
        <v>0.90799031476997583</v>
      </c>
      <c r="H27" s="105"/>
      <c r="I27" s="213" t="str">
        <f>IF(G27="","",IF(G27&lt;L26,"*",IF(G27&lt;M26,"**",IF(G27&lt;N26,"***",IF(G27&lt;=O26,"****",IF(G27&gt;P26,"*****"))))))</f>
        <v>*****</v>
      </c>
      <c r="J27" s="666"/>
      <c r="L27" s="142" t="s">
        <v>139</v>
      </c>
      <c r="M27" s="143" t="s">
        <v>140</v>
      </c>
      <c r="N27" s="144" t="s">
        <v>141</v>
      </c>
      <c r="O27" s="145" t="s">
        <v>142</v>
      </c>
      <c r="P27" s="146" t="s">
        <v>143</v>
      </c>
      <c r="R27" s="125"/>
      <c r="S27" s="111"/>
      <c r="T27" s="111"/>
      <c r="U27" s="111"/>
      <c r="V27" s="111"/>
      <c r="W27" s="111"/>
      <c r="X27" s="111"/>
      <c r="Y27" s="111"/>
      <c r="Z27" s="111"/>
    </row>
    <row r="28" spans="1:26" ht="8.25" hidden="1" customHeight="1">
      <c r="J28" s="135"/>
    </row>
  </sheetData>
  <sheetProtection password="ED7E" sheet="1" objects="1" scenarios="1"/>
  <mergeCells count="13">
    <mergeCell ref="B2:J2"/>
    <mergeCell ref="B4:E4"/>
    <mergeCell ref="B7:B12"/>
    <mergeCell ref="L10:L11"/>
    <mergeCell ref="M10:M11"/>
    <mergeCell ref="B6:D6"/>
    <mergeCell ref="N10:N11"/>
    <mergeCell ref="O10:O11"/>
    <mergeCell ref="P10:P11"/>
    <mergeCell ref="B13:B27"/>
    <mergeCell ref="J23:J27"/>
    <mergeCell ref="J15:J20"/>
    <mergeCell ref="J8:J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6">
    <tabColor theme="3" tint="0.59999389629810485"/>
    <pageSetUpPr fitToPage="1"/>
  </sheetPr>
  <dimension ref="A1:L33"/>
  <sheetViews>
    <sheetView workbookViewId="0">
      <selection activeCell="G10" sqref="G10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2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2" ht="13">
      <c r="A2" s="23" t="e">
        <f>'Summary SCP'!A2</f>
        <v>#REF!</v>
      </c>
      <c r="B2" s="23" t="e">
        <f>'Summary SCP'!B2</f>
        <v>#REF!</v>
      </c>
      <c r="E2" s="2"/>
      <c r="F2" s="2" t="s">
        <v>386</v>
      </c>
      <c r="G2" s="2"/>
      <c r="H2" s="2"/>
    </row>
    <row r="3" spans="1:12" ht="13">
      <c r="A3" s="23">
        <f>'Summary SCP'!A3</f>
        <v>0</v>
      </c>
      <c r="B3" s="23" t="str">
        <f>'Summary SCP'!B3</f>
        <v>Assessor</v>
      </c>
      <c r="E3" s="397" t="s">
        <v>16</v>
      </c>
      <c r="F3" s="15" t="s">
        <v>15</v>
      </c>
      <c r="G3" s="16" t="s">
        <v>382</v>
      </c>
      <c r="H3" s="11" t="s">
        <v>47</v>
      </c>
      <c r="L3" t="s">
        <v>48</v>
      </c>
    </row>
    <row r="4" spans="1:12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24" t="e">
        <f>#REF!</f>
        <v>#REF!</v>
      </c>
      <c r="F4" s="24" t="e">
        <f>#REF!</f>
        <v>#REF!</v>
      </c>
      <c r="G4" s="24" t="e">
        <f>#REF!</f>
        <v>#REF!</v>
      </c>
      <c r="H4" s="25" t="e">
        <f t="shared" ref="H4:H9" si="0">AVERAGE(E4:G4)</f>
        <v>#REF!</v>
      </c>
      <c r="J4" s="52" t="str">
        <f>D4</f>
        <v>Framework &amp; role</v>
      </c>
      <c r="K4" s="25" t="e">
        <f>H4</f>
        <v>#REF!</v>
      </c>
      <c r="L4">
        <v>7</v>
      </c>
    </row>
    <row r="5" spans="1:12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24" t="e">
        <f>#REF!</f>
        <v>#REF!</v>
      </c>
      <c r="F5" s="24" t="e">
        <f>#REF!</f>
        <v>#REF!</v>
      </c>
      <c r="G5" s="24" t="e">
        <f>#REF!</f>
        <v>#REF!</v>
      </c>
      <c r="H5" s="25" t="e">
        <f t="shared" si="0"/>
        <v>#REF!</v>
      </c>
      <c r="J5" s="52" t="str">
        <f>D5</f>
        <v>Service</v>
      </c>
      <c r="K5" s="25" t="e">
        <f>H5</f>
        <v>#REF!</v>
      </c>
      <c r="L5">
        <v>7</v>
      </c>
    </row>
    <row r="6" spans="1:12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24" t="e">
        <f>#REF!</f>
        <v>#REF!</v>
      </c>
      <c r="F6" s="24" t="e">
        <f>#REF!</f>
        <v>#REF!</v>
      </c>
      <c r="G6" s="24" t="e">
        <f>#REF!</f>
        <v>#REF!</v>
      </c>
      <c r="H6" s="25" t="e">
        <f t="shared" si="0"/>
        <v>#REF!</v>
      </c>
      <c r="J6" s="52" t="str">
        <f>D6</f>
        <v>Timeliness</v>
      </c>
      <c r="K6" s="25" t="e">
        <f>H6</f>
        <v>#REF!</v>
      </c>
      <c r="L6">
        <v>7</v>
      </c>
    </row>
    <row r="7" spans="1:12">
      <c r="A7" s="23" t="str">
        <f>'Summary SCP'!A7</f>
        <v>Date</v>
      </c>
      <c r="B7" s="48" t="e">
        <f>'Summary SCP'!B7</f>
        <v>#REF!</v>
      </c>
      <c r="C7" s="17" t="s">
        <v>55</v>
      </c>
      <c r="D7" s="20" t="s">
        <v>11</v>
      </c>
      <c r="E7" s="24" t="e">
        <f>#REF!</f>
        <v>#REF!</v>
      </c>
      <c r="F7" s="24" t="e">
        <f>#REF!</f>
        <v>#REF!</v>
      </c>
      <c r="G7" s="24" t="e">
        <f>#REF!</f>
        <v>#REF!</v>
      </c>
      <c r="H7" s="25" t="e">
        <f t="shared" si="0"/>
        <v>#REF!</v>
      </c>
      <c r="J7" s="52" t="str">
        <f>D7</f>
        <v>Collaboration</v>
      </c>
      <c r="K7" s="25" t="e">
        <f>H7</f>
        <v>#REF!</v>
      </c>
      <c r="L7">
        <v>7</v>
      </c>
    </row>
    <row r="8" spans="1:12" ht="16">
      <c r="A8" s="1"/>
      <c r="B8" s="12"/>
      <c r="C8" s="17" t="s">
        <v>56</v>
      </c>
      <c r="D8" s="20" t="s">
        <v>7</v>
      </c>
      <c r="E8" s="24" t="e">
        <f>#REF!</f>
        <v>#REF!</v>
      </c>
      <c r="F8" s="24" t="e">
        <f>#REF!</f>
        <v>#REF!</v>
      </c>
      <c r="G8" s="24" t="e">
        <f>#REF!</f>
        <v>#REF!</v>
      </c>
      <c r="H8" s="25" t="e">
        <f t="shared" si="0"/>
        <v>#REF!</v>
      </c>
      <c r="J8" s="52" t="str">
        <f>D8</f>
        <v>Safety</v>
      </c>
      <c r="K8" s="25" t="e">
        <f>H8</f>
        <v>#REF!</v>
      </c>
      <c r="L8">
        <v>7</v>
      </c>
    </row>
    <row r="9" spans="1:12" ht="16">
      <c r="A9" s="1"/>
      <c r="B9" s="21"/>
      <c r="C9" s="17" t="s">
        <v>57</v>
      </c>
      <c r="D9" s="20" t="s">
        <v>49</v>
      </c>
      <c r="E9" s="24" t="e">
        <f>#REF!</f>
        <v>#REF!</v>
      </c>
      <c r="F9" s="24" t="e">
        <f>#REF!</f>
        <v>#REF!</v>
      </c>
      <c r="G9" s="24" t="e">
        <f>#REF!</f>
        <v>#REF!</v>
      </c>
      <c r="H9" s="25" t="e">
        <f t="shared" si="0"/>
        <v>#REF!</v>
      </c>
      <c r="K9" s="26"/>
    </row>
    <row r="10" spans="1:12">
      <c r="D10" s="20" t="s">
        <v>48</v>
      </c>
      <c r="E10">
        <v>7</v>
      </c>
      <c r="F10">
        <v>7</v>
      </c>
      <c r="G10">
        <v>7</v>
      </c>
    </row>
    <row r="15" spans="1:12" ht="15" customHeight="1"/>
    <row r="33" spans="1:1">
      <c r="A33" s="22"/>
    </row>
  </sheetData>
  <mergeCells count="1">
    <mergeCell ref="E1:H1"/>
  </mergeCells>
  <dataValidations count="1">
    <dataValidation type="list" allowBlank="1" showInputMessage="1" showErrorMessage="1" sqref="B8" xr:uid="{00000000-0002-0000-11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7">
    <tabColor theme="3" tint="0.59999389629810485"/>
    <pageSetUpPr fitToPage="1"/>
  </sheetPr>
  <dimension ref="A1:L33"/>
  <sheetViews>
    <sheetView topLeftCell="A4" workbookViewId="0">
      <selection activeCell="O12" sqref="O12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2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2" ht="13">
      <c r="A2" s="23" t="e">
        <f>'Summary SCP'!A2</f>
        <v>#REF!</v>
      </c>
      <c r="B2" s="23" t="e">
        <f>'Summary SCP'!B2</f>
        <v>#REF!</v>
      </c>
      <c r="E2" s="2"/>
      <c r="F2" s="2" t="s">
        <v>387</v>
      </c>
      <c r="G2" s="2"/>
      <c r="H2" s="2"/>
    </row>
    <row r="3" spans="1:12" ht="13">
      <c r="A3" s="23">
        <f>'Summary SCP'!A3</f>
        <v>0</v>
      </c>
      <c r="B3" s="23" t="str">
        <f>'Summary SCP'!B3</f>
        <v>Assessor</v>
      </c>
      <c r="E3" s="397" t="s">
        <v>16</v>
      </c>
      <c r="F3" s="15" t="s">
        <v>15</v>
      </c>
      <c r="G3" s="16" t="s">
        <v>382</v>
      </c>
      <c r="H3" s="11" t="s">
        <v>47</v>
      </c>
      <c r="L3" t="s">
        <v>48</v>
      </c>
    </row>
    <row r="4" spans="1:12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24" t="e">
        <f>#REF!</f>
        <v>#REF!</v>
      </c>
      <c r="F4" s="24" t="e">
        <f>#REF!</f>
        <v>#REF!</v>
      </c>
      <c r="G4" s="24" t="s">
        <v>9</v>
      </c>
      <c r="H4" s="25" t="e">
        <f t="shared" ref="H4:H9" si="0">AVERAGE(E4:G4)</f>
        <v>#REF!</v>
      </c>
      <c r="J4" s="52" t="str">
        <f>D4</f>
        <v>Framework &amp; role</v>
      </c>
      <c r="K4" s="25" t="e">
        <f>H4</f>
        <v>#REF!</v>
      </c>
      <c r="L4">
        <v>7</v>
      </c>
    </row>
    <row r="5" spans="1:12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24" t="e">
        <f>#REF!</f>
        <v>#REF!</v>
      </c>
      <c r="F5" s="24" t="e">
        <f>#REF!</f>
        <v>#REF!</v>
      </c>
      <c r="G5" s="24" t="s">
        <v>9</v>
      </c>
      <c r="H5" s="25" t="e">
        <f t="shared" si="0"/>
        <v>#REF!</v>
      </c>
      <c r="J5" s="52" t="str">
        <f>D5</f>
        <v>Service</v>
      </c>
      <c r="K5" s="25" t="e">
        <f>H5</f>
        <v>#REF!</v>
      </c>
      <c r="L5">
        <v>7</v>
      </c>
    </row>
    <row r="6" spans="1:12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24" t="e">
        <f>#REF!</f>
        <v>#REF!</v>
      </c>
      <c r="F6" s="24" t="e">
        <f>#REF!</f>
        <v>#REF!</v>
      </c>
      <c r="G6" s="24" t="s">
        <v>9</v>
      </c>
      <c r="H6" s="25" t="e">
        <f t="shared" si="0"/>
        <v>#REF!</v>
      </c>
      <c r="J6" s="52" t="str">
        <f>D6</f>
        <v>Timeliness</v>
      </c>
      <c r="K6" s="25" t="e">
        <f>H6</f>
        <v>#REF!</v>
      </c>
      <c r="L6">
        <v>7</v>
      </c>
    </row>
    <row r="7" spans="1:12">
      <c r="A7" s="23" t="str">
        <f>'Summary SCP'!A7</f>
        <v>Date</v>
      </c>
      <c r="B7" s="48" t="e">
        <f>'Summary SCP'!B7</f>
        <v>#REF!</v>
      </c>
      <c r="C7" s="17" t="s">
        <v>55</v>
      </c>
      <c r="D7" s="20" t="s">
        <v>11</v>
      </c>
      <c r="E7" s="24" t="e">
        <f>#REF!</f>
        <v>#REF!</v>
      </c>
      <c r="F7" s="24" t="e">
        <f>#REF!</f>
        <v>#REF!</v>
      </c>
      <c r="G7" s="24" t="s">
        <v>9</v>
      </c>
      <c r="H7" s="25" t="e">
        <f t="shared" si="0"/>
        <v>#REF!</v>
      </c>
      <c r="J7" s="52" t="str">
        <f>D7</f>
        <v>Collaboration</v>
      </c>
      <c r="K7" s="25" t="e">
        <f>H7</f>
        <v>#REF!</v>
      </c>
      <c r="L7">
        <v>7</v>
      </c>
    </row>
    <row r="8" spans="1:12" ht="16">
      <c r="A8" s="1"/>
      <c r="B8" s="12"/>
      <c r="C8" s="17" t="s">
        <v>56</v>
      </c>
      <c r="D8" s="20" t="s">
        <v>7</v>
      </c>
      <c r="E8" s="24" t="e">
        <f>#REF!</f>
        <v>#REF!</v>
      </c>
      <c r="F8" s="24" t="e">
        <f>#REF!</f>
        <v>#REF!</v>
      </c>
      <c r="G8" s="24" t="s">
        <v>9</v>
      </c>
      <c r="H8" s="25" t="e">
        <f t="shared" si="0"/>
        <v>#REF!</v>
      </c>
      <c r="J8" s="52" t="str">
        <f>D8</f>
        <v>Safety</v>
      </c>
      <c r="K8" s="25" t="e">
        <f>H8</f>
        <v>#REF!</v>
      </c>
      <c r="L8">
        <v>7</v>
      </c>
    </row>
    <row r="9" spans="1:12" ht="16">
      <c r="A9" s="1"/>
      <c r="B9" s="21"/>
      <c r="C9" s="17" t="s">
        <v>57</v>
      </c>
      <c r="D9" s="20" t="s">
        <v>49</v>
      </c>
      <c r="E9" s="24" t="e">
        <f>#REF!</f>
        <v>#REF!</v>
      </c>
      <c r="F9" s="24" t="e">
        <f>#REF!</f>
        <v>#REF!</v>
      </c>
      <c r="G9" s="420" t="s">
        <v>9</v>
      </c>
      <c r="H9" s="25" t="e">
        <f t="shared" si="0"/>
        <v>#REF!</v>
      </c>
      <c r="K9" s="26"/>
    </row>
    <row r="10" spans="1:12">
      <c r="D10" s="20" t="s">
        <v>48</v>
      </c>
      <c r="E10">
        <v>7</v>
      </c>
      <c r="F10">
        <v>7</v>
      </c>
    </row>
    <row r="15" spans="1:12" ht="15" customHeight="1"/>
    <row r="33" spans="1:1">
      <c r="A33" s="22"/>
    </row>
  </sheetData>
  <mergeCells count="1">
    <mergeCell ref="E1:H1"/>
  </mergeCells>
  <dataValidations count="1">
    <dataValidation type="list" allowBlank="1" showInputMessage="1" showErrorMessage="1" sqref="B8" xr:uid="{00000000-0002-0000-12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8">
    <tabColor theme="3" tint="0.59999389629810485"/>
    <pageSetUpPr fitToPage="1"/>
  </sheetPr>
  <dimension ref="A1:L33"/>
  <sheetViews>
    <sheetView topLeftCell="A4" workbookViewId="0">
      <selection activeCell="L12" sqref="L12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2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2" ht="13">
      <c r="A2" s="23" t="e">
        <f>'Summary SCP'!A2</f>
        <v>#REF!</v>
      </c>
      <c r="B2" s="23" t="e">
        <f>'Summary SCP'!B2</f>
        <v>#REF!</v>
      </c>
      <c r="E2" s="2"/>
      <c r="F2" s="2" t="s">
        <v>388</v>
      </c>
      <c r="G2" s="2"/>
      <c r="H2" s="2"/>
    </row>
    <row r="3" spans="1:12" ht="13">
      <c r="A3" s="23">
        <f>'Summary SCP'!A3</f>
        <v>0</v>
      </c>
      <c r="B3" s="23" t="str">
        <f>'Summary SCP'!B3</f>
        <v>Assessor</v>
      </c>
      <c r="E3" s="397" t="s">
        <v>16</v>
      </c>
      <c r="F3" s="15" t="s">
        <v>15</v>
      </c>
      <c r="G3" s="16" t="s">
        <v>382</v>
      </c>
      <c r="H3" s="11" t="s">
        <v>47</v>
      </c>
      <c r="L3" t="s">
        <v>48</v>
      </c>
    </row>
    <row r="4" spans="1:12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24" t="e">
        <f>#REF!</f>
        <v>#REF!</v>
      </c>
      <c r="F4" s="24" t="e">
        <f>#REF!</f>
        <v>#REF!</v>
      </c>
      <c r="G4" s="24" t="s">
        <v>9</v>
      </c>
      <c r="H4" s="25" t="e">
        <f t="shared" ref="H4:H9" si="0">AVERAGE(E4:G4)</f>
        <v>#REF!</v>
      </c>
      <c r="J4" s="52" t="str">
        <f>D4</f>
        <v>Framework &amp; role</v>
      </c>
      <c r="K4" s="25" t="e">
        <f>H4</f>
        <v>#REF!</v>
      </c>
      <c r="L4">
        <v>7</v>
      </c>
    </row>
    <row r="5" spans="1:12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24" t="e">
        <f>#REF!</f>
        <v>#REF!</v>
      </c>
      <c r="F5" s="24" t="e">
        <f>#REF!</f>
        <v>#REF!</v>
      </c>
      <c r="G5" s="24" t="s">
        <v>9</v>
      </c>
      <c r="H5" s="25" t="e">
        <f t="shared" si="0"/>
        <v>#REF!</v>
      </c>
      <c r="J5" s="52" t="str">
        <f>D5</f>
        <v>Service</v>
      </c>
      <c r="K5" s="25" t="e">
        <f>H5</f>
        <v>#REF!</v>
      </c>
      <c r="L5">
        <v>7</v>
      </c>
    </row>
    <row r="6" spans="1:12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24" t="e">
        <f>#REF!</f>
        <v>#REF!</v>
      </c>
      <c r="F6" s="24" t="e">
        <f>#REF!</f>
        <v>#REF!</v>
      </c>
      <c r="G6" s="24" t="s">
        <v>9</v>
      </c>
      <c r="H6" s="25" t="e">
        <f t="shared" si="0"/>
        <v>#REF!</v>
      </c>
      <c r="J6" s="52" t="str">
        <f>D6</f>
        <v>Timeliness</v>
      </c>
      <c r="K6" s="25" t="e">
        <f>H6</f>
        <v>#REF!</v>
      </c>
      <c r="L6">
        <v>7</v>
      </c>
    </row>
    <row r="7" spans="1:12">
      <c r="A7" s="23" t="str">
        <f>'Summary SCP'!A7</f>
        <v>Date</v>
      </c>
      <c r="B7" s="48" t="e">
        <f>'Summary SCP'!B7</f>
        <v>#REF!</v>
      </c>
      <c r="C7" s="17" t="s">
        <v>55</v>
      </c>
      <c r="D7" s="20" t="s">
        <v>11</v>
      </c>
      <c r="E7" s="24" t="e">
        <f>#REF!</f>
        <v>#REF!</v>
      </c>
      <c r="F7" s="24" t="e">
        <f>#REF!</f>
        <v>#REF!</v>
      </c>
      <c r="G7" s="24" t="s">
        <v>9</v>
      </c>
      <c r="H7" s="25" t="e">
        <f t="shared" si="0"/>
        <v>#REF!</v>
      </c>
      <c r="J7" s="52" t="str">
        <f>D7</f>
        <v>Collaboration</v>
      </c>
      <c r="K7" s="25" t="e">
        <f>H7</f>
        <v>#REF!</v>
      </c>
      <c r="L7">
        <v>7</v>
      </c>
    </row>
    <row r="8" spans="1:12" ht="16">
      <c r="A8" s="1"/>
      <c r="B8" s="12"/>
      <c r="C8" s="17" t="s">
        <v>56</v>
      </c>
      <c r="D8" s="20" t="s">
        <v>7</v>
      </c>
      <c r="E8" s="24" t="e">
        <f>#REF!</f>
        <v>#REF!</v>
      </c>
      <c r="F8" s="24" t="e">
        <f>#REF!</f>
        <v>#REF!</v>
      </c>
      <c r="G8" s="24" t="s">
        <v>9</v>
      </c>
      <c r="H8" s="25" t="e">
        <f t="shared" si="0"/>
        <v>#REF!</v>
      </c>
      <c r="J8" s="52" t="str">
        <f>D8</f>
        <v>Safety</v>
      </c>
      <c r="K8" s="25" t="e">
        <f>H8</f>
        <v>#REF!</v>
      </c>
      <c r="L8">
        <v>7</v>
      </c>
    </row>
    <row r="9" spans="1:12" ht="16">
      <c r="A9" s="1"/>
      <c r="B9" s="21"/>
      <c r="C9" s="17" t="s">
        <v>57</v>
      </c>
      <c r="D9" s="20" t="s">
        <v>49</v>
      </c>
      <c r="E9" s="24" t="e">
        <f>#REF!</f>
        <v>#REF!</v>
      </c>
      <c r="F9" s="24" t="e">
        <f>#REF!</f>
        <v>#REF!</v>
      </c>
      <c r="G9" s="420" t="s">
        <v>9</v>
      </c>
      <c r="H9" s="25" t="e">
        <f t="shared" si="0"/>
        <v>#REF!</v>
      </c>
      <c r="K9" s="26"/>
    </row>
    <row r="10" spans="1:12">
      <c r="D10" s="20" t="s">
        <v>48</v>
      </c>
      <c r="E10">
        <v>7</v>
      </c>
      <c r="F10">
        <v>7</v>
      </c>
    </row>
    <row r="15" spans="1:12" ht="15" customHeight="1"/>
    <row r="33" spans="1:1">
      <c r="A33" s="22"/>
    </row>
  </sheetData>
  <mergeCells count="1">
    <mergeCell ref="E1:H1"/>
  </mergeCells>
  <dataValidations count="1">
    <dataValidation type="list" allowBlank="1" showInputMessage="1" showErrorMessage="1" sqref="B8" xr:uid="{00000000-0002-0000-13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9">
    <tabColor theme="3" tint="0.59999389629810485"/>
    <pageSetUpPr fitToPage="1"/>
  </sheetPr>
  <dimension ref="A1:L33"/>
  <sheetViews>
    <sheetView workbookViewId="0">
      <selection activeCell="K14" sqref="K14"/>
    </sheetView>
  </sheetViews>
  <sheetFormatPr defaultRowHeight="12.5"/>
  <cols>
    <col min="1" max="1" width="11.453125" customWidth="1"/>
    <col min="2" max="2" width="18.453125" customWidth="1"/>
    <col min="3" max="3" width="7.26953125" customWidth="1"/>
    <col min="4" max="4" width="20.1796875" customWidth="1"/>
    <col min="9" max="9" width="8.7265625" customWidth="1"/>
  </cols>
  <sheetData>
    <row r="1" spans="1:12" ht="13">
      <c r="A1" s="23" t="e">
        <f>'Summary SCP'!A1</f>
        <v>#REF!</v>
      </c>
      <c r="B1" s="23" t="e">
        <f>'Summary SCP'!B1</f>
        <v>#REF!</v>
      </c>
      <c r="E1" s="764" t="s">
        <v>45</v>
      </c>
      <c r="F1" s="764"/>
      <c r="G1" s="764"/>
      <c r="H1" s="764"/>
      <c r="I1" s="2"/>
    </row>
    <row r="2" spans="1:12" ht="13">
      <c r="A2" s="23" t="e">
        <f>'Summary SCP'!A2</f>
        <v>#REF!</v>
      </c>
      <c r="B2" s="23" t="e">
        <f>'Summary SCP'!B2</f>
        <v>#REF!</v>
      </c>
      <c r="E2" s="2"/>
      <c r="F2" s="2" t="s">
        <v>389</v>
      </c>
      <c r="G2" s="2"/>
      <c r="H2" s="2"/>
    </row>
    <row r="3" spans="1:12" ht="13">
      <c r="A3" s="23">
        <f>'Summary SCP'!A3</f>
        <v>0</v>
      </c>
      <c r="B3" s="23" t="str">
        <f>'Summary SCP'!B3</f>
        <v>Assessor</v>
      </c>
      <c r="E3" s="397" t="s">
        <v>16</v>
      </c>
      <c r="F3" s="15" t="s">
        <v>15</v>
      </c>
      <c r="G3" s="16" t="s">
        <v>382</v>
      </c>
      <c r="H3" s="11" t="s">
        <v>47</v>
      </c>
      <c r="L3" t="s">
        <v>48</v>
      </c>
    </row>
    <row r="4" spans="1:12" ht="29.25" customHeight="1">
      <c r="A4" s="23" t="e">
        <f>'Summary SCP'!A4</f>
        <v>#REF!</v>
      </c>
      <c r="B4" s="23" t="e">
        <f>'Summary SCP'!B4</f>
        <v>#REF!</v>
      </c>
      <c r="C4" s="17" t="s">
        <v>52</v>
      </c>
      <c r="D4" s="18" t="s">
        <v>59</v>
      </c>
      <c r="E4" s="24" t="e">
        <f>#REF!</f>
        <v>#REF!</v>
      </c>
      <c r="F4" s="24" t="e">
        <f>#REF!</f>
        <v>#REF!</v>
      </c>
      <c r="G4" s="24" t="s">
        <v>9</v>
      </c>
      <c r="H4" s="25" t="e">
        <f t="shared" ref="H4:H9" si="0">AVERAGE(E4:G4)</f>
        <v>#REF!</v>
      </c>
      <c r="J4" s="52" t="str">
        <f>D4</f>
        <v>Framework &amp; role</v>
      </c>
      <c r="K4" s="25" t="e">
        <f>H4</f>
        <v>#REF!</v>
      </c>
      <c r="L4">
        <v>7</v>
      </c>
    </row>
    <row r="5" spans="1:12">
      <c r="A5" s="23" t="e">
        <f>'Summary SCP'!A5</f>
        <v>#REF!</v>
      </c>
      <c r="B5" s="23" t="e">
        <f>'Summary SCP'!B5</f>
        <v>#REF!</v>
      </c>
      <c r="C5" s="17" t="s">
        <v>53</v>
      </c>
      <c r="D5" s="20" t="s">
        <v>60</v>
      </c>
      <c r="E5" s="24" t="e">
        <f>#REF!</f>
        <v>#REF!</v>
      </c>
      <c r="F5" s="24" t="e">
        <f>#REF!</f>
        <v>#REF!</v>
      </c>
      <c r="G5" s="24" t="s">
        <v>9</v>
      </c>
      <c r="H5" s="25" t="e">
        <f t="shared" si="0"/>
        <v>#REF!</v>
      </c>
      <c r="J5" s="52" t="str">
        <f>D5</f>
        <v>Service</v>
      </c>
      <c r="K5" s="25" t="e">
        <f>H5</f>
        <v>#REF!</v>
      </c>
      <c r="L5">
        <v>7</v>
      </c>
    </row>
    <row r="6" spans="1:12">
      <c r="A6" s="23" t="e">
        <f>'Summary SCP'!A6</f>
        <v>#REF!</v>
      </c>
      <c r="B6" s="23" t="e">
        <f>'Summary SCP'!B6</f>
        <v>#REF!</v>
      </c>
      <c r="C6" s="17" t="s">
        <v>54</v>
      </c>
      <c r="D6" s="20" t="s">
        <v>62</v>
      </c>
      <c r="E6" s="24" t="e">
        <f>#REF!</f>
        <v>#REF!</v>
      </c>
      <c r="F6" s="24" t="e">
        <f>#REF!</f>
        <v>#REF!</v>
      </c>
      <c r="G6" s="24" t="s">
        <v>9</v>
      </c>
      <c r="H6" s="25" t="e">
        <f t="shared" si="0"/>
        <v>#REF!</v>
      </c>
      <c r="J6" s="52" t="str">
        <f>D6</f>
        <v>Timeliness</v>
      </c>
      <c r="K6" s="25" t="e">
        <f>H6</f>
        <v>#REF!</v>
      </c>
      <c r="L6">
        <v>7</v>
      </c>
    </row>
    <row r="7" spans="1:12">
      <c r="A7" s="23" t="str">
        <f>'Summary SCP'!A7</f>
        <v>Date</v>
      </c>
      <c r="B7" s="48" t="e">
        <f>'Summary SCP'!B7</f>
        <v>#REF!</v>
      </c>
      <c r="C7" s="17" t="s">
        <v>55</v>
      </c>
      <c r="D7" s="20" t="s">
        <v>11</v>
      </c>
      <c r="E7" s="24" t="e">
        <f>#REF!</f>
        <v>#REF!</v>
      </c>
      <c r="F7" s="24" t="e">
        <f>#REF!</f>
        <v>#REF!</v>
      </c>
      <c r="G7" s="24" t="s">
        <v>9</v>
      </c>
      <c r="H7" s="25" t="e">
        <f t="shared" si="0"/>
        <v>#REF!</v>
      </c>
      <c r="J7" s="52" t="str">
        <f>D7</f>
        <v>Collaboration</v>
      </c>
      <c r="K7" s="25" t="e">
        <f>H7</f>
        <v>#REF!</v>
      </c>
      <c r="L7">
        <v>7</v>
      </c>
    </row>
    <row r="8" spans="1:12" ht="16">
      <c r="A8" s="1"/>
      <c r="B8" s="12"/>
      <c r="C8" s="17" t="s">
        <v>56</v>
      </c>
      <c r="D8" s="20" t="s">
        <v>7</v>
      </c>
      <c r="E8" s="24" t="e">
        <f>#REF!</f>
        <v>#REF!</v>
      </c>
      <c r="F8" s="24" t="e">
        <f>#REF!</f>
        <v>#REF!</v>
      </c>
      <c r="G8" s="24" t="s">
        <v>9</v>
      </c>
      <c r="H8" s="25" t="e">
        <f t="shared" si="0"/>
        <v>#REF!</v>
      </c>
      <c r="J8" s="52" t="str">
        <f>D8</f>
        <v>Safety</v>
      </c>
      <c r="K8" s="25" t="e">
        <f>H8</f>
        <v>#REF!</v>
      </c>
      <c r="L8">
        <v>7</v>
      </c>
    </row>
    <row r="9" spans="1:12" ht="16">
      <c r="A9" s="1"/>
      <c r="B9" s="21"/>
      <c r="C9" s="17" t="s">
        <v>57</v>
      </c>
      <c r="D9" s="20" t="s">
        <v>49</v>
      </c>
      <c r="E9" s="24" t="e">
        <f>#REF!</f>
        <v>#REF!</v>
      </c>
      <c r="F9" s="24" t="e">
        <f>#REF!</f>
        <v>#REF!</v>
      </c>
      <c r="G9" s="24" t="s">
        <v>9</v>
      </c>
      <c r="H9" s="25" t="e">
        <f t="shared" si="0"/>
        <v>#REF!</v>
      </c>
      <c r="K9" s="26"/>
    </row>
    <row r="10" spans="1:12">
      <c r="D10" s="20" t="s">
        <v>48</v>
      </c>
      <c r="E10">
        <v>7</v>
      </c>
      <c r="F10">
        <v>7</v>
      </c>
    </row>
    <row r="15" spans="1:12" ht="15" customHeight="1"/>
    <row r="33" spans="1:1">
      <c r="A33" s="22"/>
    </row>
  </sheetData>
  <mergeCells count="1">
    <mergeCell ref="E1:H1"/>
  </mergeCells>
  <dataValidations count="1">
    <dataValidation type="list" allowBlank="1" showInputMessage="1" showErrorMessage="1" sqref="B8" xr:uid="{00000000-0002-0000-1400-000000000000}">
      <formula1>Tust</formula1>
    </dataValidation>
  </dataValidations>
  <pageMargins left="0.75" right="0.75" top="1" bottom="1" header="0.5" footer="0.5"/>
  <pageSetup paperSize="9" scale="9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/>
  <dimension ref="A1:G52"/>
  <sheetViews>
    <sheetView zoomScale="90" zoomScaleNormal="90" workbookViewId="0">
      <selection activeCell="I41" sqref="I41"/>
    </sheetView>
  </sheetViews>
  <sheetFormatPr defaultRowHeight="12.5"/>
  <cols>
    <col min="2" max="2" width="24.54296875" customWidth="1"/>
    <col min="3" max="3" width="7.26953125" customWidth="1"/>
    <col min="4" max="4" width="1.1796875" customWidth="1"/>
    <col min="6" max="6" width="20.81640625" customWidth="1"/>
    <col min="7" max="7" width="7.26953125" customWidth="1"/>
  </cols>
  <sheetData>
    <row r="1" spans="1:7" ht="15.5">
      <c r="A1" s="27" t="e">
        <f>'Summary SCP'!B2</f>
        <v>#REF!</v>
      </c>
      <c r="B1" s="11" t="e">
        <f>'Summary SCP'!B1</f>
        <v>#REF!</v>
      </c>
      <c r="C1" s="27"/>
      <c r="D1" s="27"/>
      <c r="E1" s="27"/>
      <c r="F1" s="28"/>
      <c r="G1" s="28"/>
    </row>
    <row r="2" spans="1:7" ht="17.25" customHeight="1">
      <c r="A2" s="51" t="e">
        <f>'Summary SCP'!B7</f>
        <v>#REF!</v>
      </c>
      <c r="B2" s="53" t="str">
        <f>'Summary SCP'!B3</f>
        <v>Assessor</v>
      </c>
      <c r="C2" s="49" t="e">
        <f>'Summary SCP'!B6</f>
        <v>#REF!</v>
      </c>
      <c r="D2" s="28"/>
      <c r="E2" s="28"/>
      <c r="F2" s="28"/>
      <c r="G2" s="28"/>
    </row>
    <row r="3" spans="1:7" ht="6" customHeight="1">
      <c r="B3" s="28"/>
      <c r="D3" s="28"/>
      <c r="F3" s="28"/>
      <c r="G3" s="28"/>
    </row>
    <row r="4" spans="1:7">
      <c r="A4" s="29"/>
      <c r="B4" s="30" t="str">
        <f>'Summary SCP'!G2</f>
        <v>SCP Performance</v>
      </c>
      <c r="C4" s="31"/>
      <c r="D4" s="28"/>
      <c r="E4" s="29"/>
      <c r="F4" s="30" t="str">
        <f>'Summary SCP'!G2</f>
        <v>SCP Performance</v>
      </c>
      <c r="G4" s="31"/>
    </row>
    <row r="5" spans="1:7">
      <c r="A5" s="28"/>
      <c r="B5" s="32"/>
      <c r="C5" s="393" t="e">
        <f>'Summary SCP'!L9</f>
        <v>#REF!</v>
      </c>
      <c r="D5" s="28"/>
      <c r="E5" s="28"/>
      <c r="F5" s="32"/>
      <c r="G5" s="393" t="e">
        <f>'Summary SCP'!L9</f>
        <v>#REF!</v>
      </c>
    </row>
    <row r="6" spans="1:7">
      <c r="A6" s="28"/>
      <c r="B6" s="28"/>
      <c r="C6" s="28"/>
      <c r="D6" s="28"/>
      <c r="E6" s="28"/>
      <c r="F6" s="28"/>
      <c r="G6" s="28"/>
    </row>
    <row r="7" spans="1:7">
      <c r="A7" s="28"/>
      <c r="B7" s="28"/>
      <c r="C7" s="28"/>
      <c r="D7" s="28"/>
      <c r="E7" s="28"/>
      <c r="F7" s="28"/>
      <c r="G7" s="28"/>
    </row>
    <row r="8" spans="1:7">
      <c r="A8" s="28"/>
      <c r="B8" s="28"/>
      <c r="C8" s="28"/>
      <c r="D8" s="28"/>
      <c r="E8" s="28"/>
      <c r="F8" s="28"/>
      <c r="G8" s="28"/>
    </row>
    <row r="9" spans="1:7">
      <c r="A9" s="28"/>
      <c r="B9" s="28"/>
      <c r="C9" s="28"/>
      <c r="D9" s="28"/>
      <c r="E9" s="28"/>
      <c r="F9" s="28"/>
      <c r="G9" s="28"/>
    </row>
    <row r="10" spans="1:7">
      <c r="A10" s="28"/>
      <c r="B10" s="28"/>
      <c r="C10" s="28"/>
      <c r="D10" s="28"/>
      <c r="E10" s="28"/>
      <c r="F10" s="28"/>
      <c r="G10" s="28"/>
    </row>
    <row r="11" spans="1:7">
      <c r="A11" s="28"/>
      <c r="B11" s="28"/>
      <c r="C11" s="28"/>
      <c r="D11" s="28"/>
      <c r="E11" s="28"/>
      <c r="F11" s="28"/>
      <c r="G11" s="28"/>
    </row>
    <row r="12" spans="1:7">
      <c r="A12" s="28"/>
      <c r="B12" s="28"/>
      <c r="C12" s="28"/>
      <c r="D12" s="28"/>
      <c r="E12" s="28"/>
      <c r="F12" s="28"/>
      <c r="G12" s="28"/>
    </row>
    <row r="13" spans="1:7">
      <c r="A13" s="28"/>
      <c r="B13" s="28"/>
      <c r="C13" s="28"/>
      <c r="D13" s="28"/>
      <c r="E13" s="28"/>
      <c r="F13" s="28"/>
      <c r="G13" s="28"/>
    </row>
    <row r="14" spans="1:7">
      <c r="A14" s="28"/>
      <c r="B14" s="28"/>
      <c r="C14" s="28"/>
      <c r="D14" s="28"/>
      <c r="E14" s="28"/>
      <c r="F14" s="28"/>
      <c r="G14" s="28"/>
    </row>
    <row r="15" spans="1:7">
      <c r="A15" s="28"/>
      <c r="B15" s="28"/>
      <c r="C15" s="28"/>
      <c r="D15" s="28"/>
      <c r="E15" s="28"/>
      <c r="F15" s="28"/>
      <c r="G15" s="28"/>
    </row>
    <row r="16" spans="1:7">
      <c r="A16" s="28"/>
      <c r="B16" s="28"/>
      <c r="C16" s="28"/>
      <c r="D16" s="28"/>
      <c r="E16" s="28"/>
      <c r="F16" s="28"/>
      <c r="G16" s="28"/>
    </row>
    <row r="17" spans="1:7">
      <c r="A17" s="28"/>
      <c r="B17" s="28"/>
      <c r="C17" s="28"/>
      <c r="D17" s="28"/>
      <c r="E17" s="28"/>
      <c r="F17" s="28"/>
      <c r="G17" s="28"/>
    </row>
    <row r="18" spans="1:7" ht="6" customHeight="1">
      <c r="D18" s="28"/>
      <c r="G18" s="28"/>
    </row>
    <row r="19" spans="1:7" ht="6.75" customHeight="1">
      <c r="A19" s="28"/>
      <c r="B19" s="28"/>
      <c r="C19" s="28"/>
      <c r="D19" s="28"/>
      <c r="E19" s="28"/>
      <c r="F19" s="28"/>
      <c r="G19" s="28"/>
    </row>
    <row r="20" spans="1:7">
      <c r="A20" s="33"/>
      <c r="B20" s="34" t="str">
        <f>'Summary PM'!F2</f>
        <v>PM Performance</v>
      </c>
      <c r="C20" s="35"/>
      <c r="D20" s="28"/>
      <c r="E20" s="33"/>
      <c r="F20" s="34" t="str">
        <f>'Summary PM'!F2</f>
        <v>PM Performance</v>
      </c>
      <c r="G20" s="35"/>
    </row>
    <row r="21" spans="1:7">
      <c r="A21" s="28"/>
      <c r="B21" s="32"/>
      <c r="C21" s="393" t="e">
        <f>'Summary PM'!I9</f>
        <v>#REF!</v>
      </c>
      <c r="D21" s="28"/>
      <c r="E21" s="28"/>
      <c r="F21" s="32"/>
      <c r="G21" s="393" t="e">
        <f>'Summary PM'!I9</f>
        <v>#REF!</v>
      </c>
    </row>
    <row r="22" spans="1:7">
      <c r="A22" s="28"/>
      <c r="B22" s="28"/>
      <c r="C22" s="28"/>
      <c r="D22" s="28"/>
      <c r="E22" s="28"/>
      <c r="F22" s="28"/>
      <c r="G22" s="28"/>
    </row>
    <row r="23" spans="1:7">
      <c r="A23" s="28"/>
      <c r="B23" s="28"/>
      <c r="C23" s="28"/>
      <c r="D23" s="28"/>
      <c r="E23" s="28"/>
      <c r="F23" s="28"/>
      <c r="G23" s="28"/>
    </row>
    <row r="24" spans="1:7">
      <c r="A24" s="28"/>
      <c r="B24" s="28"/>
      <c r="C24" s="28"/>
      <c r="D24" s="28"/>
      <c r="E24" s="28"/>
      <c r="F24" s="28"/>
      <c r="G24" s="28"/>
    </row>
    <row r="25" spans="1:7">
      <c r="A25" s="28"/>
      <c r="B25" s="28"/>
      <c r="C25" s="28"/>
      <c r="D25" s="28"/>
      <c r="E25" s="28"/>
      <c r="F25" s="28"/>
      <c r="G25" s="28"/>
    </row>
    <row r="26" spans="1:7">
      <c r="A26" s="28"/>
      <c r="B26" s="28"/>
      <c r="C26" s="28"/>
      <c r="D26" s="28"/>
      <c r="E26" s="28"/>
      <c r="F26" s="28"/>
      <c r="G26" s="28"/>
    </row>
    <row r="27" spans="1:7">
      <c r="A27" s="28"/>
      <c r="B27" s="28"/>
      <c r="C27" s="28"/>
      <c r="D27" s="28"/>
      <c r="E27" s="28"/>
      <c r="F27" s="28"/>
      <c r="G27" s="28"/>
    </row>
    <row r="28" spans="1:7">
      <c r="A28" s="28"/>
      <c r="B28" s="28"/>
      <c r="C28" s="28"/>
      <c r="D28" s="28"/>
      <c r="E28" s="28"/>
      <c r="F28" s="28"/>
      <c r="G28" s="28"/>
    </row>
    <row r="29" spans="1:7">
      <c r="A29" s="28"/>
      <c r="B29" s="28"/>
      <c r="C29" s="28"/>
      <c r="D29" s="28"/>
      <c r="E29" s="28"/>
      <c r="F29" s="28"/>
      <c r="G29" s="28"/>
    </row>
    <row r="30" spans="1:7">
      <c r="A30" s="28"/>
      <c r="B30" s="28"/>
      <c r="C30" s="28"/>
      <c r="D30" s="28"/>
      <c r="E30" s="28"/>
      <c r="F30" s="28"/>
      <c r="G30" s="28"/>
    </row>
    <row r="31" spans="1:7">
      <c r="A31" s="28"/>
      <c r="B31" s="28"/>
      <c r="C31" s="28"/>
      <c r="D31" s="28"/>
      <c r="E31" s="28"/>
      <c r="F31" s="28"/>
      <c r="G31" s="28"/>
    </row>
    <row r="32" spans="1:7">
      <c r="A32" s="28"/>
      <c r="B32" s="28"/>
      <c r="C32" s="28"/>
      <c r="D32" s="28"/>
      <c r="E32" s="28"/>
      <c r="F32" s="28"/>
      <c r="G32" s="28"/>
    </row>
    <row r="33" spans="1:7">
      <c r="A33" s="28"/>
      <c r="B33" s="28"/>
      <c r="C33" s="28"/>
      <c r="D33" s="28"/>
      <c r="E33" s="28"/>
      <c r="F33" s="28"/>
      <c r="G33" s="28"/>
    </row>
    <row r="34" spans="1:7" ht="5.25" customHeight="1">
      <c r="A34" s="28"/>
      <c r="B34" s="28"/>
      <c r="C34" s="28"/>
      <c r="D34" s="28"/>
      <c r="E34" s="28"/>
      <c r="F34" s="28"/>
      <c r="G34" s="28"/>
    </row>
    <row r="35" spans="1:7">
      <c r="A35" s="36"/>
      <c r="B35" s="37" t="str">
        <f>'Summary CA'!F2</f>
        <v>TCA Performance</v>
      </c>
      <c r="C35" s="38"/>
      <c r="D35" s="28"/>
      <c r="E35" s="36"/>
      <c r="F35" s="37" t="str">
        <f>'Summary CA'!F2</f>
        <v>TCA Performance</v>
      </c>
      <c r="G35" s="38"/>
    </row>
    <row r="36" spans="1:7">
      <c r="A36" s="28"/>
      <c r="B36" s="32"/>
      <c r="C36" s="393" t="e">
        <f>'Summary CA'!I9</f>
        <v>#REF!</v>
      </c>
      <c r="D36" s="28"/>
      <c r="E36" s="28"/>
      <c r="F36" s="32"/>
      <c r="G36" s="393" t="e">
        <f>'Summary CA'!I9</f>
        <v>#REF!</v>
      </c>
    </row>
    <row r="37" spans="1:7">
      <c r="A37" s="28"/>
      <c r="B37" s="28"/>
      <c r="C37" s="28"/>
      <c r="D37" s="28"/>
      <c r="E37" s="28"/>
      <c r="F37" s="28"/>
      <c r="G37" s="28"/>
    </row>
    <row r="38" spans="1:7">
      <c r="A38" s="28"/>
      <c r="B38" s="28"/>
      <c r="C38" s="28"/>
      <c r="D38" s="28"/>
      <c r="E38" s="28"/>
      <c r="F38" s="28"/>
      <c r="G38" s="28"/>
    </row>
    <row r="39" spans="1:7">
      <c r="A39" s="28"/>
      <c r="B39" s="28"/>
      <c r="C39" s="28"/>
      <c r="D39" s="28"/>
      <c r="E39" s="28"/>
      <c r="F39" s="28"/>
      <c r="G39" s="28"/>
    </row>
    <row r="40" spans="1:7">
      <c r="A40" s="28"/>
      <c r="B40" s="28"/>
      <c r="C40" s="28"/>
      <c r="D40" s="28"/>
      <c r="E40" s="28"/>
      <c r="F40" s="28"/>
      <c r="G40" s="28"/>
    </row>
    <row r="41" spans="1:7">
      <c r="A41" s="28"/>
      <c r="B41" s="28"/>
      <c r="C41" s="28"/>
      <c r="D41" s="28"/>
      <c r="E41" s="28"/>
      <c r="F41" s="28"/>
      <c r="G41" s="28"/>
    </row>
    <row r="42" spans="1:7">
      <c r="A42" s="28"/>
      <c r="B42" s="28"/>
      <c r="C42" s="28"/>
      <c r="D42" s="28"/>
      <c r="E42" s="28"/>
      <c r="F42" s="28"/>
      <c r="G42" s="28"/>
    </row>
    <row r="43" spans="1:7">
      <c r="A43" s="28"/>
      <c r="B43" s="28"/>
      <c r="C43" s="28"/>
      <c r="D43" s="28"/>
      <c r="E43" s="28"/>
      <c r="F43" s="28"/>
      <c r="G43" s="28"/>
    </row>
    <row r="44" spans="1:7">
      <c r="A44" s="28"/>
      <c r="B44" s="28"/>
      <c r="C44" s="28"/>
      <c r="D44" s="28"/>
      <c r="E44" s="28"/>
      <c r="F44" s="28"/>
      <c r="G44" s="28"/>
    </row>
    <row r="45" spans="1:7">
      <c r="A45" s="28"/>
      <c r="B45" s="28"/>
      <c r="C45" s="28"/>
      <c r="D45" s="28"/>
      <c r="E45" s="28"/>
      <c r="F45" s="28"/>
      <c r="G45" s="28"/>
    </row>
    <row r="46" spans="1:7">
      <c r="A46" s="28"/>
      <c r="B46" s="28"/>
      <c r="C46" s="28"/>
      <c r="D46" s="28"/>
      <c r="E46" s="28"/>
      <c r="F46" s="28"/>
      <c r="G46" s="28"/>
    </row>
    <row r="47" spans="1:7">
      <c r="A47" s="28"/>
      <c r="B47" s="28"/>
      <c r="C47" s="28"/>
      <c r="D47" s="28"/>
      <c r="E47" s="28"/>
      <c r="F47" s="28"/>
      <c r="G47" s="28"/>
    </row>
    <row r="48" spans="1:7">
      <c r="A48" s="28"/>
      <c r="B48" s="28"/>
      <c r="C48" s="28"/>
      <c r="D48" s="28"/>
      <c r="E48" s="28"/>
      <c r="F48" s="28"/>
      <c r="G48" s="28"/>
    </row>
    <row r="49" spans="1:7" ht="7.5" customHeight="1">
      <c r="A49" s="28"/>
      <c r="B49" s="28"/>
      <c r="C49" s="28"/>
      <c r="D49" s="28"/>
      <c r="E49" s="28"/>
      <c r="F49" s="28"/>
      <c r="G49" s="28"/>
    </row>
    <row r="50" spans="1:7">
      <c r="A50" s="39"/>
      <c r="B50" s="40" t="str">
        <f>'Summary HB'!F2</f>
        <v>HB performance</v>
      </c>
      <c r="C50" s="41"/>
      <c r="D50" s="28"/>
      <c r="E50" s="39"/>
      <c r="F50" s="40" t="str">
        <f>'Summary HB'!F2</f>
        <v>HB performance</v>
      </c>
      <c r="G50" s="41"/>
    </row>
    <row r="51" spans="1:7">
      <c r="A51" s="28"/>
      <c r="B51" s="32"/>
      <c r="C51" s="393" t="e">
        <f>'Summary HB'!I9</f>
        <v>#REF!</v>
      </c>
      <c r="D51" s="28"/>
      <c r="E51" s="28"/>
      <c r="F51" s="32"/>
      <c r="G51" s="393" t="e">
        <f>'Summary HB'!I9</f>
        <v>#REF!</v>
      </c>
    </row>
    <row r="52" spans="1:7" ht="151.5" customHeight="1">
      <c r="A52" s="28"/>
      <c r="B52" s="28"/>
      <c r="C52" s="28"/>
      <c r="D52" s="28"/>
      <c r="E52" s="28"/>
      <c r="F52" s="28"/>
      <c r="G52" s="28"/>
    </row>
  </sheetData>
  <phoneticPr fontId="7" type="noConversion"/>
  <conditionalFormatting sqref="C5">
    <cfRule type="cellIs" dxfId="71" priority="10" stopIfTrue="1" operator="between">
      <formula>7</formula>
      <formula>10</formula>
    </cfRule>
    <cfRule type="cellIs" dxfId="70" priority="11" stopIfTrue="1" operator="between">
      <formula>5</formula>
      <formula>6.99</formula>
    </cfRule>
    <cfRule type="cellIs" dxfId="69" priority="12" stopIfTrue="1" operator="between">
      <formula>0</formula>
      <formula>4.99</formula>
    </cfRule>
  </conditionalFormatting>
  <conditionalFormatting sqref="C21">
    <cfRule type="cellIs" dxfId="68" priority="13" stopIfTrue="1" operator="between">
      <formula>7</formula>
      <formula>10</formula>
    </cfRule>
    <cfRule type="cellIs" dxfId="67" priority="14" stopIfTrue="1" operator="between">
      <formula>5</formula>
      <formula>6.99</formula>
    </cfRule>
    <cfRule type="cellIs" dxfId="66" priority="15" stopIfTrue="1" operator="between">
      <formula>0</formula>
      <formula>4.99</formula>
    </cfRule>
  </conditionalFormatting>
  <conditionalFormatting sqref="C36">
    <cfRule type="cellIs" dxfId="65" priority="16" stopIfTrue="1" operator="between">
      <formula>7</formula>
      <formula>10</formula>
    </cfRule>
    <cfRule type="cellIs" dxfId="64" priority="17" stopIfTrue="1" operator="between">
      <formula>5</formula>
      <formula>6.99</formula>
    </cfRule>
    <cfRule type="cellIs" dxfId="63" priority="18" stopIfTrue="1" operator="between">
      <formula>0</formula>
      <formula>4.99</formula>
    </cfRule>
  </conditionalFormatting>
  <conditionalFormatting sqref="C51">
    <cfRule type="cellIs" dxfId="62" priority="1" stopIfTrue="1" operator="between">
      <formula>7</formula>
      <formula>10</formula>
    </cfRule>
    <cfRule type="cellIs" dxfId="61" priority="2" stopIfTrue="1" operator="between">
      <formula>5</formula>
      <formula>6.99</formula>
    </cfRule>
    <cfRule type="cellIs" dxfId="60" priority="3" stopIfTrue="1" operator="between">
      <formula>0</formula>
      <formula>4.99</formula>
    </cfRule>
  </conditionalFormatting>
  <conditionalFormatting sqref="G5">
    <cfRule type="cellIs" dxfId="59" priority="7" stopIfTrue="1" operator="between">
      <formula>7</formula>
      <formula>10</formula>
    </cfRule>
    <cfRule type="cellIs" dxfId="58" priority="8" stopIfTrue="1" operator="between">
      <formula>5</formula>
      <formula>6.99</formula>
    </cfRule>
    <cfRule type="cellIs" dxfId="57" priority="9" stopIfTrue="1" operator="between">
      <formula>0</formula>
      <formula>4.99</formula>
    </cfRule>
  </conditionalFormatting>
  <conditionalFormatting sqref="G21">
    <cfRule type="cellIs" dxfId="56" priority="25" stopIfTrue="1" operator="between">
      <formula>7</formula>
      <formula>10</formula>
    </cfRule>
    <cfRule type="cellIs" dxfId="55" priority="26" stopIfTrue="1" operator="between">
      <formula>5</formula>
      <formula>6.99</formula>
    </cfRule>
    <cfRule type="cellIs" dxfId="54" priority="27" stopIfTrue="1" operator="between">
      <formula>0</formula>
      <formula>4.99</formula>
    </cfRule>
  </conditionalFormatting>
  <conditionalFormatting sqref="G36">
    <cfRule type="cellIs" dxfId="53" priority="19" stopIfTrue="1" operator="between">
      <formula>7</formula>
      <formula>10</formula>
    </cfRule>
    <cfRule type="cellIs" dxfId="52" priority="20" stopIfTrue="1" operator="between">
      <formula>5</formula>
      <formula>6.99</formula>
    </cfRule>
    <cfRule type="cellIs" dxfId="51" priority="21" stopIfTrue="1" operator="between">
      <formula>0</formula>
      <formula>4.99</formula>
    </cfRule>
  </conditionalFormatting>
  <conditionalFormatting sqref="G51">
    <cfRule type="cellIs" dxfId="50" priority="4" stopIfTrue="1" operator="between">
      <formula>7</formula>
      <formula>10</formula>
    </cfRule>
    <cfRule type="cellIs" dxfId="49" priority="5" stopIfTrue="1" operator="between">
      <formula>5</formula>
      <formula>6.99</formula>
    </cfRule>
    <cfRule type="cellIs" dxfId="48" priority="6" stopIfTrue="1" operator="between">
      <formula>0</formula>
      <formula>4.99</formula>
    </cfRule>
  </conditionalFormatting>
  <pageMargins left="0.65" right="0.56000000000000005" top="0.59" bottom="0.5" header="0.41" footer="0.37"/>
  <pageSetup paperSize="9" orientation="portrait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1"/>
  <dimension ref="A1:J62"/>
  <sheetViews>
    <sheetView topLeftCell="A27" zoomScale="90" zoomScaleNormal="90" zoomScaleSheetLayoutView="120" workbookViewId="0">
      <selection activeCell="J41" sqref="J41"/>
    </sheetView>
  </sheetViews>
  <sheetFormatPr defaultRowHeight="12.5"/>
  <cols>
    <col min="1" max="1" width="2.81640625" customWidth="1"/>
    <col min="3" max="3" width="24.54296875" customWidth="1"/>
    <col min="4" max="4" width="7.26953125" customWidth="1"/>
    <col min="5" max="5" width="1.1796875" customWidth="1"/>
    <col min="7" max="7" width="20.81640625" customWidth="1"/>
    <col min="8" max="9" width="7.26953125" customWidth="1"/>
  </cols>
  <sheetData>
    <row r="1" spans="1:9" ht="15.5">
      <c r="A1" s="67"/>
      <c r="B1" s="27" t="e">
        <f>'Summary SCP'!B2</f>
        <v>#REF!</v>
      </c>
      <c r="C1" s="11" t="e">
        <f>'Summary SCP'!B1</f>
        <v>#REF!</v>
      </c>
      <c r="D1" s="42"/>
      <c r="E1" s="42"/>
      <c r="F1" s="27"/>
      <c r="G1" s="28"/>
      <c r="H1" s="28"/>
      <c r="I1" s="67"/>
    </row>
    <row r="2" spans="1:9" ht="14.25" customHeight="1">
      <c r="A2" s="67"/>
      <c r="B2" s="51" t="e">
        <f>'Summary SCP'!B7</f>
        <v>#REF!</v>
      </c>
      <c r="C2" s="53" t="str">
        <f>'Summary SCP'!B3</f>
        <v>Assessor</v>
      </c>
      <c r="D2" s="50" t="e">
        <f>'Summary SCP'!B6</f>
        <v>#REF!</v>
      </c>
      <c r="E2" s="28"/>
      <c r="F2" s="28"/>
      <c r="G2" s="28"/>
      <c r="H2" s="28"/>
      <c r="I2" s="67"/>
    </row>
    <row r="3" spans="1:9" ht="4.5" customHeight="1">
      <c r="A3" s="67"/>
      <c r="E3" s="28"/>
      <c r="G3" s="28"/>
      <c r="H3" s="28"/>
      <c r="I3" s="67"/>
    </row>
    <row r="4" spans="1:9">
      <c r="A4" s="67"/>
      <c r="B4" s="394"/>
      <c r="C4" s="395" t="str">
        <f>'Summary CDMC'!F2</f>
        <v>CDMC performance</v>
      </c>
      <c r="D4" s="396"/>
      <c r="E4" s="28"/>
      <c r="F4" s="394"/>
      <c r="G4" s="395" t="str">
        <f>'Summary CDMC'!F2</f>
        <v>CDMC performance</v>
      </c>
      <c r="H4" s="396"/>
      <c r="I4" s="67"/>
    </row>
    <row r="5" spans="1:9">
      <c r="A5" s="67"/>
      <c r="B5" s="28"/>
      <c r="C5" s="32"/>
      <c r="D5" s="393" t="e">
        <f>'Summary CDMC'!$H$9</f>
        <v>#REF!</v>
      </c>
      <c r="E5" s="28"/>
      <c r="F5" s="28"/>
      <c r="G5" s="32"/>
      <c r="H5" s="393" t="e">
        <f>'Summary CDMC'!$H$9</f>
        <v>#REF!</v>
      </c>
      <c r="I5" s="67"/>
    </row>
    <row r="6" spans="1:9">
      <c r="A6" s="67"/>
      <c r="B6" s="28"/>
      <c r="C6" s="28"/>
      <c r="D6" s="28"/>
      <c r="E6" s="28"/>
      <c r="F6" s="28"/>
      <c r="G6" s="28"/>
      <c r="H6" s="54"/>
      <c r="I6" s="67"/>
    </row>
    <row r="7" spans="1:9">
      <c r="A7" s="67"/>
      <c r="B7" s="28"/>
      <c r="C7" s="28"/>
      <c r="D7" s="28"/>
      <c r="E7" s="28"/>
      <c r="F7" s="28"/>
      <c r="G7" s="28"/>
      <c r="H7" s="54"/>
      <c r="I7" s="67"/>
    </row>
    <row r="8" spans="1:9">
      <c r="A8" s="67"/>
      <c r="B8" s="28"/>
      <c r="C8" s="28"/>
      <c r="D8" s="28"/>
      <c r="E8" s="28"/>
      <c r="F8" s="28"/>
      <c r="G8" s="28"/>
      <c r="H8" s="54"/>
      <c r="I8" s="67"/>
    </row>
    <row r="9" spans="1:9">
      <c r="A9" s="67"/>
      <c r="B9" s="28"/>
      <c r="C9" s="28"/>
      <c r="D9" s="28"/>
      <c r="E9" s="28"/>
      <c r="F9" s="28"/>
      <c r="G9" s="28"/>
      <c r="H9" s="54"/>
      <c r="I9" s="67"/>
    </row>
    <row r="10" spans="1:9">
      <c r="A10" s="67"/>
      <c r="B10" s="28"/>
      <c r="C10" s="28"/>
      <c r="D10" s="28"/>
      <c r="E10" s="28"/>
      <c r="F10" s="28"/>
      <c r="G10" s="28"/>
      <c r="H10" s="54"/>
      <c r="I10" s="67"/>
    </row>
    <row r="11" spans="1:9">
      <c r="A11" s="67"/>
      <c r="B11" s="28"/>
      <c r="C11" s="28"/>
      <c r="D11" s="28"/>
      <c r="E11" s="28"/>
      <c r="F11" s="28"/>
      <c r="G11" s="28"/>
      <c r="H11" s="54"/>
      <c r="I11" s="67"/>
    </row>
    <row r="12" spans="1:9">
      <c r="A12" s="67"/>
      <c r="B12" s="28"/>
      <c r="C12" s="28"/>
      <c r="D12" s="28"/>
      <c r="E12" s="28"/>
      <c r="F12" s="28"/>
      <c r="G12" s="28"/>
      <c r="H12" s="54"/>
      <c r="I12" s="67"/>
    </row>
    <row r="13" spans="1:9">
      <c r="A13" s="67"/>
      <c r="B13" s="28"/>
      <c r="C13" s="28"/>
      <c r="D13" s="28"/>
      <c r="E13" s="28"/>
      <c r="F13" s="28"/>
      <c r="G13" s="28"/>
      <c r="H13" s="54"/>
      <c r="I13" s="67"/>
    </row>
    <row r="14" spans="1:9">
      <c r="A14" s="67"/>
      <c r="B14" s="28"/>
      <c r="C14" s="28"/>
      <c r="D14" s="28"/>
      <c r="E14" s="28"/>
      <c r="F14" s="28"/>
      <c r="G14" s="28"/>
      <c r="H14" s="54"/>
      <c r="I14" s="67"/>
    </row>
    <row r="15" spans="1:9">
      <c r="A15" s="67"/>
      <c r="B15" s="28"/>
      <c r="C15" s="28"/>
      <c r="D15" s="28"/>
      <c r="E15" s="28"/>
      <c r="F15" s="28"/>
      <c r="G15" s="28"/>
      <c r="H15" s="54"/>
      <c r="I15" s="67"/>
    </row>
    <row r="16" spans="1:9">
      <c r="A16" s="67"/>
      <c r="B16" s="28"/>
      <c r="C16" s="28"/>
      <c r="D16" s="28"/>
      <c r="E16" s="28"/>
      <c r="F16" s="28"/>
      <c r="G16" s="28"/>
      <c r="H16" s="54"/>
      <c r="I16" s="67"/>
    </row>
    <row r="17" spans="1:9">
      <c r="A17" s="67"/>
      <c r="B17" s="28"/>
      <c r="C17" s="28"/>
      <c r="D17" s="28"/>
      <c r="E17" s="28"/>
      <c r="F17" s="28"/>
      <c r="G17" s="28"/>
      <c r="H17" s="54"/>
      <c r="I17" s="67"/>
    </row>
    <row r="18" spans="1:9" ht="3.75" customHeight="1">
      <c r="A18" s="67"/>
      <c r="B18" s="28"/>
      <c r="C18" s="28"/>
      <c r="D18" s="28"/>
      <c r="E18" s="28"/>
      <c r="F18" s="28"/>
      <c r="G18" s="28"/>
      <c r="H18" s="54"/>
      <c r="I18" s="67"/>
    </row>
    <row r="19" spans="1:9">
      <c r="A19" s="67"/>
      <c r="B19" s="43"/>
      <c r="C19" s="44" t="str">
        <f>'Summary SV'!F2</f>
        <v>SV performance</v>
      </c>
      <c r="D19" s="43"/>
      <c r="E19" s="28"/>
      <c r="F19" s="43"/>
      <c r="G19" s="44" t="str">
        <f>'Summary SV'!F2</f>
        <v>SV performance</v>
      </c>
      <c r="H19" s="43"/>
      <c r="I19" s="67"/>
    </row>
    <row r="20" spans="1:9">
      <c r="A20" s="67"/>
      <c r="B20" s="28"/>
      <c r="C20" s="32"/>
      <c r="D20" s="393" t="e">
        <f>'Summary SV'!H9</f>
        <v>#REF!</v>
      </c>
      <c r="E20" s="28"/>
      <c r="F20" s="28"/>
      <c r="G20" s="32"/>
      <c r="H20" s="393" t="e">
        <f>'Summary SV'!H9</f>
        <v>#REF!</v>
      </c>
      <c r="I20" s="67"/>
    </row>
    <row r="21" spans="1:9">
      <c r="A21" s="67"/>
      <c r="B21" s="28"/>
      <c r="C21" s="28"/>
      <c r="D21" s="28"/>
      <c r="E21" s="28"/>
      <c r="F21" s="28"/>
      <c r="G21" s="28"/>
      <c r="H21" s="54"/>
      <c r="I21" s="67"/>
    </row>
    <row r="22" spans="1:9">
      <c r="A22" s="67"/>
      <c r="B22" s="28"/>
      <c r="C22" s="28"/>
      <c r="D22" s="28"/>
      <c r="E22" s="28"/>
      <c r="F22" s="28"/>
      <c r="G22" s="28"/>
      <c r="H22" s="54"/>
      <c r="I22" s="67"/>
    </row>
    <row r="23" spans="1:9">
      <c r="A23" s="67"/>
      <c r="B23" s="28"/>
      <c r="C23" s="28"/>
      <c r="D23" s="28"/>
      <c r="E23" s="28"/>
      <c r="F23" s="28"/>
      <c r="G23" s="28"/>
      <c r="H23" s="54"/>
      <c r="I23" s="67"/>
    </row>
    <row r="24" spans="1:9">
      <c r="A24" s="67"/>
      <c r="B24" s="28"/>
      <c r="C24" s="28"/>
      <c r="D24" s="28"/>
      <c r="E24" s="28"/>
      <c r="F24" s="28"/>
      <c r="G24" s="28"/>
      <c r="H24" s="54"/>
      <c r="I24" s="67"/>
    </row>
    <row r="25" spans="1:9">
      <c r="A25" s="67"/>
      <c r="B25" s="28"/>
      <c r="C25" s="28"/>
      <c r="D25" s="28"/>
      <c r="E25" s="28"/>
      <c r="F25" s="28"/>
      <c r="G25" s="28"/>
      <c r="H25" s="54"/>
      <c r="I25" s="67"/>
    </row>
    <row r="26" spans="1:9">
      <c r="A26" s="67"/>
      <c r="B26" s="28"/>
      <c r="C26" s="28"/>
      <c r="D26" s="28"/>
      <c r="E26" s="28"/>
      <c r="F26" s="28"/>
      <c r="G26" s="28"/>
      <c r="H26" s="54"/>
      <c r="I26" s="67"/>
    </row>
    <row r="27" spans="1:9">
      <c r="A27" s="67"/>
      <c r="B27" s="28"/>
      <c r="C27" s="28"/>
      <c r="D27" s="28"/>
      <c r="E27" s="28"/>
      <c r="F27" s="28"/>
      <c r="G27" s="28"/>
      <c r="H27" s="54"/>
      <c r="I27" s="67"/>
    </row>
    <row r="28" spans="1:9">
      <c r="A28" s="67"/>
      <c r="B28" s="28"/>
      <c r="C28" s="28"/>
      <c r="D28" s="28"/>
      <c r="E28" s="28"/>
      <c r="F28" s="28"/>
      <c r="G28" s="28"/>
      <c r="H28" s="54"/>
      <c r="I28" s="67"/>
    </row>
    <row r="29" spans="1:9">
      <c r="A29" s="67"/>
      <c r="B29" s="28"/>
      <c r="C29" s="28"/>
      <c r="D29" s="28"/>
      <c r="E29" s="28"/>
      <c r="F29" s="28"/>
      <c r="G29" s="28"/>
      <c r="H29" s="54"/>
      <c r="I29" s="67"/>
    </row>
    <row r="30" spans="1:9">
      <c r="A30" s="67"/>
      <c r="B30" s="28"/>
      <c r="C30" s="28"/>
      <c r="D30" s="28"/>
      <c r="E30" s="28"/>
      <c r="F30" s="28"/>
      <c r="G30" s="28"/>
      <c r="H30" s="54"/>
      <c r="I30" s="67"/>
    </row>
    <row r="31" spans="1:9">
      <c r="A31" s="67"/>
      <c r="B31" s="28"/>
      <c r="C31" s="28"/>
      <c r="D31" s="28"/>
      <c r="E31" s="28"/>
      <c r="F31" s="28"/>
      <c r="G31" s="28"/>
      <c r="H31" s="54"/>
      <c r="I31" s="67"/>
    </row>
    <row r="32" spans="1:9">
      <c r="A32" s="67"/>
      <c r="B32" s="28"/>
      <c r="C32" s="28"/>
      <c r="D32" s="28"/>
      <c r="E32" s="28"/>
      <c r="F32" s="28"/>
      <c r="G32" s="28"/>
      <c r="H32" s="54"/>
      <c r="I32" s="67"/>
    </row>
    <row r="33" spans="1:9" ht="5.25" customHeight="1">
      <c r="A33" s="67"/>
      <c r="B33" s="28"/>
      <c r="C33" s="28"/>
      <c r="D33" s="28"/>
      <c r="E33" s="28"/>
      <c r="F33" s="28"/>
      <c r="G33" s="28"/>
      <c r="H33" s="54"/>
      <c r="I33" s="67"/>
    </row>
    <row r="34" spans="1:9" ht="3" customHeight="1">
      <c r="A34" s="67"/>
      <c r="B34" s="28"/>
      <c r="C34" s="28"/>
      <c r="D34" s="28"/>
      <c r="E34" s="28"/>
      <c r="F34" s="28"/>
      <c r="G34" s="28"/>
      <c r="H34" s="54"/>
      <c r="I34" s="67"/>
    </row>
    <row r="35" spans="1:9">
      <c r="A35" s="67"/>
      <c r="B35" s="398"/>
      <c r="C35" s="399" t="str">
        <f>'Summary Arch'!F2</f>
        <v>Architect performance</v>
      </c>
      <c r="D35" s="398"/>
      <c r="E35" s="28"/>
      <c r="F35" s="398"/>
      <c r="G35" s="399" t="str">
        <f>'Summary Arch'!F2</f>
        <v>Architect performance</v>
      </c>
      <c r="H35" s="398"/>
      <c r="I35" s="67"/>
    </row>
    <row r="36" spans="1:9">
      <c r="A36" s="67"/>
      <c r="B36" s="28"/>
      <c r="C36" s="28"/>
      <c r="D36" s="393" t="e">
        <f>'Summary Arch'!H9</f>
        <v>#REF!</v>
      </c>
      <c r="E36" s="28"/>
      <c r="F36" s="28"/>
      <c r="G36" s="28"/>
      <c r="H36" s="393" t="e">
        <f>'Summary Arch'!H9</f>
        <v>#REF!</v>
      </c>
      <c r="I36" s="67"/>
    </row>
    <row r="37" spans="1:9">
      <c r="A37" s="67"/>
      <c r="B37" s="28"/>
      <c r="C37" s="28"/>
      <c r="D37" s="28"/>
      <c r="E37" s="28"/>
      <c r="F37" s="28"/>
      <c r="G37" s="28"/>
      <c r="H37" s="54"/>
      <c r="I37" s="67"/>
    </row>
    <row r="38" spans="1:9">
      <c r="A38" s="67"/>
      <c r="B38" s="28"/>
      <c r="C38" s="28"/>
      <c r="D38" s="28"/>
      <c r="E38" s="28"/>
      <c r="F38" s="28"/>
      <c r="G38" s="28"/>
      <c r="H38" s="28"/>
      <c r="I38" s="67"/>
    </row>
    <row r="39" spans="1:9">
      <c r="A39" s="67"/>
      <c r="B39" s="28"/>
      <c r="C39" s="28"/>
      <c r="D39" s="28"/>
      <c r="E39" s="28"/>
      <c r="F39" s="28"/>
      <c r="G39" s="28"/>
      <c r="H39" s="28"/>
      <c r="I39" s="67"/>
    </row>
    <row r="40" spans="1:9">
      <c r="A40" s="67"/>
      <c r="B40" s="28"/>
      <c r="C40" s="28"/>
      <c r="D40" s="28"/>
      <c r="E40" s="28"/>
      <c r="F40" s="28"/>
      <c r="G40" s="28"/>
      <c r="H40" s="28"/>
      <c r="I40" s="67"/>
    </row>
    <row r="41" spans="1:9">
      <c r="A41" s="67"/>
      <c r="B41" s="28"/>
      <c r="C41" s="28"/>
      <c r="D41" s="28"/>
      <c r="E41" s="28"/>
      <c r="F41" s="28"/>
      <c r="G41" s="28"/>
      <c r="H41" s="28"/>
      <c r="I41" s="67"/>
    </row>
    <row r="42" spans="1:9">
      <c r="A42" s="67"/>
      <c r="B42" s="28"/>
      <c r="C42" s="28"/>
      <c r="D42" s="28"/>
      <c r="E42" s="28"/>
      <c r="F42" s="28"/>
      <c r="G42" s="28"/>
      <c r="H42" s="28"/>
      <c r="I42" s="67"/>
    </row>
    <row r="43" spans="1:9">
      <c r="A43" s="67"/>
      <c r="B43" s="28"/>
      <c r="C43" s="28"/>
      <c r="D43" s="28"/>
      <c r="E43" s="28"/>
      <c r="F43" s="28"/>
      <c r="G43" s="28"/>
      <c r="H43" s="28"/>
      <c r="I43" s="67"/>
    </row>
    <row r="44" spans="1:9">
      <c r="A44" s="67"/>
      <c r="B44" s="28"/>
      <c r="C44" s="28"/>
      <c r="D44" s="28"/>
      <c r="E44" s="28"/>
      <c r="F44" s="28"/>
      <c r="G44" s="28"/>
      <c r="H44" s="28"/>
      <c r="I44" s="67"/>
    </row>
    <row r="45" spans="1:9">
      <c r="A45" s="67"/>
      <c r="B45" s="28"/>
      <c r="C45" s="28"/>
      <c r="D45" s="28"/>
      <c r="E45" s="28"/>
      <c r="F45" s="28"/>
      <c r="G45" s="28"/>
      <c r="H45" s="28"/>
      <c r="I45" s="67"/>
    </row>
    <row r="46" spans="1:9">
      <c r="A46" s="67"/>
      <c r="B46" s="28"/>
      <c r="C46" s="28"/>
      <c r="D46" s="28"/>
      <c r="E46" s="28"/>
      <c r="F46" s="28"/>
      <c r="G46" s="28"/>
      <c r="H46" s="28"/>
      <c r="I46" s="67"/>
    </row>
    <row r="47" spans="1:9">
      <c r="A47" s="67"/>
      <c r="B47" s="28"/>
      <c r="C47" s="28"/>
      <c r="D47" s="28"/>
      <c r="E47" s="28"/>
      <c r="F47" s="28"/>
      <c r="G47" s="28"/>
      <c r="H47" s="28"/>
      <c r="I47" s="67"/>
    </row>
    <row r="48" spans="1:9" ht="7.5" customHeight="1">
      <c r="A48" s="67"/>
      <c r="B48" s="28"/>
      <c r="C48" s="28"/>
      <c r="D48" s="28"/>
      <c r="E48" s="28"/>
      <c r="F48" s="28"/>
      <c r="G48" s="28"/>
      <c r="H48" s="28"/>
      <c r="I48" s="67"/>
    </row>
    <row r="49" spans="1:10">
      <c r="A49" s="67"/>
      <c r="B49" s="28"/>
      <c r="C49" s="28"/>
      <c r="D49" s="28"/>
      <c r="E49" s="28"/>
      <c r="F49" s="28"/>
      <c r="G49" s="28"/>
      <c r="H49" s="28"/>
      <c r="I49" s="67"/>
    </row>
    <row r="50" spans="1:10" ht="1.5" customHeight="1">
      <c r="A50" s="67"/>
      <c r="I50" s="67"/>
    </row>
    <row r="51" spans="1:10" ht="12.75" customHeight="1">
      <c r="A51" s="67"/>
      <c r="B51" s="403"/>
      <c r="C51" s="404" t="str">
        <f>'Summary CSE'!F2</f>
        <v>CSE performance</v>
      </c>
      <c r="D51" s="403"/>
      <c r="E51" s="28"/>
      <c r="F51" s="403"/>
      <c r="G51" s="404" t="str">
        <f>'Summary CSE'!F2</f>
        <v>CSE performance</v>
      </c>
      <c r="H51" s="403"/>
      <c r="I51" s="67"/>
    </row>
    <row r="52" spans="1:10" ht="12.75" customHeight="1">
      <c r="A52" s="67"/>
      <c r="B52" s="401"/>
      <c r="C52" s="402"/>
      <c r="D52" s="393" t="e">
        <f>'Summary CSE'!$H$9</f>
        <v>#REF!</v>
      </c>
      <c r="E52" s="67"/>
      <c r="F52" s="401"/>
      <c r="G52" s="402"/>
      <c r="H52" s="393" t="e">
        <f>'Summary CSE'!$H$9</f>
        <v>#REF!</v>
      </c>
      <c r="I52" s="67"/>
    </row>
    <row r="53" spans="1:10" ht="151.5" customHeight="1">
      <c r="A53" s="67"/>
      <c r="B53" s="28"/>
      <c r="C53" s="28"/>
      <c r="D53" s="393"/>
      <c r="E53" s="28"/>
      <c r="F53" s="28"/>
      <c r="G53" s="28"/>
      <c r="H53" s="400"/>
      <c r="I53" s="67"/>
    </row>
    <row r="54" spans="1:10">
      <c r="A54" s="67"/>
      <c r="B54" s="67"/>
      <c r="C54" s="67"/>
      <c r="D54" s="67"/>
      <c r="E54" s="67"/>
      <c r="F54" s="67"/>
      <c r="G54" s="67"/>
      <c r="H54" s="67"/>
      <c r="I54" s="67"/>
    </row>
    <row r="55" spans="1:10">
      <c r="A55" s="67"/>
      <c r="B55" s="67"/>
      <c r="C55" s="67"/>
      <c r="D55" s="67"/>
      <c r="E55" s="67"/>
      <c r="F55" s="67"/>
      <c r="G55" s="67"/>
      <c r="H55" s="67"/>
      <c r="I55" s="67"/>
    </row>
    <row r="56" spans="1:10">
      <c r="B56" s="405"/>
      <c r="C56" s="405"/>
      <c r="D56" s="405"/>
      <c r="E56" s="405"/>
      <c r="F56" s="405"/>
      <c r="G56" s="405"/>
      <c r="H56" s="405"/>
      <c r="I56" s="405"/>
      <c r="J56" s="405"/>
    </row>
    <row r="57" spans="1:10">
      <c r="B57" s="405"/>
      <c r="C57" s="405"/>
      <c r="D57" s="405"/>
      <c r="E57" s="405"/>
      <c r="F57" s="405"/>
      <c r="G57" s="405"/>
      <c r="H57" s="405"/>
      <c r="I57" s="405"/>
      <c r="J57" s="405"/>
    </row>
    <row r="58" spans="1:10">
      <c r="B58" s="405"/>
      <c r="C58" s="405"/>
      <c r="D58" s="405"/>
      <c r="E58" s="405"/>
      <c r="F58" s="405"/>
      <c r="G58" s="405"/>
      <c r="H58" s="405"/>
      <c r="I58" s="405"/>
      <c r="J58" s="405"/>
    </row>
    <row r="59" spans="1:10">
      <c r="B59" s="405"/>
      <c r="C59" s="405"/>
      <c r="D59" s="405"/>
      <c r="E59" s="405"/>
      <c r="F59" s="405"/>
      <c r="G59" s="405"/>
      <c r="H59" s="405"/>
      <c r="I59" s="405"/>
      <c r="J59" s="405"/>
    </row>
    <row r="60" spans="1:10">
      <c r="B60" s="405"/>
      <c r="C60" s="405"/>
      <c r="D60" s="405"/>
      <c r="E60" s="405"/>
      <c r="F60" s="405"/>
      <c r="G60" s="405"/>
      <c r="H60" s="405"/>
      <c r="I60" s="405"/>
      <c r="J60" s="405"/>
    </row>
    <row r="61" spans="1:10">
      <c r="B61" s="405"/>
      <c r="C61" s="405"/>
      <c r="D61" s="405"/>
      <c r="E61" s="405"/>
      <c r="F61" s="405"/>
      <c r="G61" s="405"/>
      <c r="H61" s="405"/>
      <c r="I61" s="405"/>
      <c r="J61" s="405"/>
    </row>
    <row r="62" spans="1:10">
      <c r="B62" s="405"/>
      <c r="C62" s="405"/>
      <c r="D62" s="405"/>
      <c r="E62" s="405"/>
      <c r="F62" s="405"/>
      <c r="G62" s="405"/>
      <c r="H62" s="405"/>
      <c r="I62" s="405"/>
      <c r="J62" s="405"/>
    </row>
  </sheetData>
  <phoneticPr fontId="7" type="noConversion"/>
  <conditionalFormatting sqref="D5">
    <cfRule type="cellIs" dxfId="47" priority="25" stopIfTrue="1" operator="between">
      <formula>7</formula>
      <formula>10</formula>
    </cfRule>
    <cfRule type="cellIs" dxfId="46" priority="26" stopIfTrue="1" operator="between">
      <formula>5</formula>
      <formula>6.99</formula>
    </cfRule>
    <cfRule type="cellIs" dxfId="45" priority="27" stopIfTrue="1" operator="between">
      <formula>0</formula>
      <formula>4.99</formula>
    </cfRule>
  </conditionalFormatting>
  <conditionalFormatting sqref="D20">
    <cfRule type="cellIs" dxfId="44" priority="22" stopIfTrue="1" operator="between">
      <formula>7</formula>
      <formula>10</formula>
    </cfRule>
    <cfRule type="cellIs" dxfId="43" priority="23" stopIfTrue="1" operator="between">
      <formula>5</formula>
      <formula>6.99</formula>
    </cfRule>
    <cfRule type="cellIs" dxfId="42" priority="24" stopIfTrue="1" operator="between">
      <formula>0</formula>
      <formula>4.99</formula>
    </cfRule>
  </conditionalFormatting>
  <conditionalFormatting sqref="D36">
    <cfRule type="cellIs" dxfId="41" priority="13" stopIfTrue="1" operator="between">
      <formula>7</formula>
      <formula>10</formula>
    </cfRule>
    <cfRule type="cellIs" dxfId="40" priority="14" stopIfTrue="1" operator="between">
      <formula>5</formula>
      <formula>6.99</formula>
    </cfRule>
    <cfRule type="cellIs" dxfId="39" priority="15" stopIfTrue="1" operator="between">
      <formula>0</formula>
      <formula>4.99</formula>
    </cfRule>
  </conditionalFormatting>
  <conditionalFormatting sqref="D52">
    <cfRule type="cellIs" dxfId="38" priority="1" stopIfTrue="1" operator="between">
      <formula>7</formula>
      <formula>10</formula>
    </cfRule>
    <cfRule type="cellIs" dxfId="37" priority="2" stopIfTrue="1" operator="between">
      <formula>5</formula>
      <formula>6.99</formula>
    </cfRule>
    <cfRule type="cellIs" dxfId="36" priority="3" stopIfTrue="1" operator="between">
      <formula>0</formula>
      <formula>4.99</formula>
    </cfRule>
  </conditionalFormatting>
  <conditionalFormatting sqref="H5">
    <cfRule type="cellIs" dxfId="35" priority="28" stopIfTrue="1" operator="between">
      <formula>7</formula>
      <formula>10</formula>
    </cfRule>
    <cfRule type="cellIs" dxfId="34" priority="29" stopIfTrue="1" operator="between">
      <formula>5</formula>
      <formula>6.99</formula>
    </cfRule>
    <cfRule type="cellIs" dxfId="33" priority="30" stopIfTrue="1" operator="between">
      <formula>0</formula>
      <formula>4.99</formula>
    </cfRule>
  </conditionalFormatting>
  <conditionalFormatting sqref="H20">
    <cfRule type="cellIs" dxfId="32" priority="19" stopIfTrue="1" operator="between">
      <formula>7</formula>
      <formula>10</formula>
    </cfRule>
    <cfRule type="cellIs" dxfId="31" priority="20" stopIfTrue="1" operator="between">
      <formula>5</formula>
      <formula>6.99</formula>
    </cfRule>
    <cfRule type="cellIs" dxfId="30" priority="21" stopIfTrue="1" operator="between">
      <formula>0</formula>
      <formula>4.99</formula>
    </cfRule>
  </conditionalFormatting>
  <conditionalFormatting sqref="H36">
    <cfRule type="cellIs" dxfId="29" priority="16" stopIfTrue="1" operator="between">
      <formula>7</formula>
      <formula>10</formula>
    </cfRule>
    <cfRule type="cellIs" dxfId="28" priority="17" stopIfTrue="1" operator="between">
      <formula>5</formula>
      <formula>6.99</formula>
    </cfRule>
    <cfRule type="cellIs" dxfId="27" priority="18" stopIfTrue="1" operator="between">
      <formula>0</formula>
      <formula>4.99</formula>
    </cfRule>
  </conditionalFormatting>
  <conditionalFormatting sqref="H52">
    <cfRule type="cellIs" dxfId="26" priority="4" stopIfTrue="1" operator="between">
      <formula>7</formula>
      <formula>10</formula>
    </cfRule>
    <cfRule type="cellIs" dxfId="25" priority="5" stopIfTrue="1" operator="between">
      <formula>5</formula>
      <formula>6.99</formula>
    </cfRule>
    <cfRule type="cellIs" dxfId="24" priority="6" stopIfTrue="1" operator="between">
      <formula>0</formula>
      <formula>4.99</formula>
    </cfRule>
  </conditionalFormatting>
  <pageMargins left="0.74803149606299213" right="0.74803149606299213" top="0.59055118110236215" bottom="0.59055118110236215" header="0.51181102362204722" footer="0.51181102362204722"/>
  <pageSetup paperSize="9" scale="95" orientation="portrait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2"/>
  <dimension ref="A1:J62"/>
  <sheetViews>
    <sheetView zoomScale="80" zoomScaleNormal="80" zoomScaleSheetLayoutView="120" workbookViewId="0">
      <selection activeCell="J28" sqref="J28"/>
    </sheetView>
  </sheetViews>
  <sheetFormatPr defaultRowHeight="12.5"/>
  <cols>
    <col min="1" max="1" width="2.81640625" customWidth="1"/>
    <col min="3" max="3" width="24.54296875" customWidth="1"/>
    <col min="4" max="4" width="7.26953125" customWidth="1"/>
    <col min="5" max="5" width="1.1796875" customWidth="1"/>
    <col min="7" max="7" width="20.81640625" customWidth="1"/>
    <col min="8" max="9" width="7.26953125" customWidth="1"/>
  </cols>
  <sheetData>
    <row r="1" spans="1:9" ht="15.5">
      <c r="A1" s="67"/>
      <c r="B1" s="27" t="e">
        <f>'Summary SCP'!B2</f>
        <v>#REF!</v>
      </c>
      <c r="C1" s="11" t="e">
        <f>'Summary SCP'!B1</f>
        <v>#REF!</v>
      </c>
      <c r="D1" s="42"/>
      <c r="E1" s="42"/>
      <c r="F1" s="27"/>
      <c r="G1" s="28"/>
      <c r="H1" s="28"/>
      <c r="I1" s="67"/>
    </row>
    <row r="2" spans="1:9" ht="14.25" customHeight="1">
      <c r="A2" s="67"/>
      <c r="B2" s="51" t="e">
        <f>'Summary SCP'!B7</f>
        <v>#REF!</v>
      </c>
      <c r="C2" s="53" t="str">
        <f>'Summary SCP'!B3</f>
        <v>Assessor</v>
      </c>
      <c r="D2" s="50" t="e">
        <f>'Summary SCP'!B6</f>
        <v>#REF!</v>
      </c>
      <c r="E2" s="28"/>
      <c r="F2" s="28"/>
      <c r="G2" s="28"/>
      <c r="H2" s="28"/>
      <c r="I2" s="67"/>
    </row>
    <row r="3" spans="1:9" ht="4.5" customHeight="1">
      <c r="A3" s="67"/>
      <c r="E3" s="28"/>
      <c r="G3" s="28"/>
      <c r="H3" s="28"/>
      <c r="I3" s="67"/>
    </row>
    <row r="4" spans="1:9">
      <c r="A4" s="67"/>
      <c r="B4" s="406"/>
      <c r="C4" s="407" t="str">
        <f>'Summary BSE'!$F$2</f>
        <v>BSE performance</v>
      </c>
      <c r="D4" s="408"/>
      <c r="E4" s="28"/>
      <c r="F4" s="406"/>
      <c r="G4" s="407" t="str">
        <f>'Summary BSE'!$F$2</f>
        <v>BSE performance</v>
      </c>
      <c r="H4" s="408"/>
      <c r="I4" s="67"/>
    </row>
    <row r="5" spans="1:9">
      <c r="A5" s="67"/>
      <c r="B5" s="28"/>
      <c r="C5" s="32"/>
      <c r="D5" s="393" t="e">
        <f>'Summary BSE'!$H$9</f>
        <v>#REF!</v>
      </c>
      <c r="E5" s="28"/>
      <c r="F5" s="28"/>
      <c r="G5" s="32"/>
      <c r="H5" s="393" t="e">
        <f>'Summary BSE'!$H$9</f>
        <v>#REF!</v>
      </c>
      <c r="I5" s="67"/>
    </row>
    <row r="6" spans="1:9">
      <c r="A6" s="67"/>
      <c r="B6" s="28"/>
      <c r="C6" s="28"/>
      <c r="D6" s="28"/>
      <c r="E6" s="28"/>
      <c r="F6" s="28"/>
      <c r="G6" s="28"/>
      <c r="H6" s="54"/>
      <c r="I6" s="67"/>
    </row>
    <row r="7" spans="1:9">
      <c r="A7" s="67"/>
      <c r="B7" s="28"/>
      <c r="C7" s="28"/>
      <c r="D7" s="28"/>
      <c r="E7" s="28"/>
      <c r="F7" s="28"/>
      <c r="G7" s="28"/>
      <c r="H7" s="54"/>
      <c r="I7" s="67"/>
    </row>
    <row r="8" spans="1:9">
      <c r="A8" s="67"/>
      <c r="B8" s="28"/>
      <c r="C8" s="28"/>
      <c r="D8" s="28"/>
      <c r="E8" s="28"/>
      <c r="F8" s="28"/>
      <c r="G8" s="28"/>
      <c r="H8" s="54"/>
      <c r="I8" s="67"/>
    </row>
    <row r="9" spans="1:9">
      <c r="A9" s="67"/>
      <c r="B9" s="28"/>
      <c r="C9" s="28"/>
      <c r="D9" s="28"/>
      <c r="E9" s="28"/>
      <c r="F9" s="28"/>
      <c r="G9" s="28"/>
      <c r="H9" s="54"/>
      <c r="I9" s="67"/>
    </row>
    <row r="10" spans="1:9">
      <c r="A10" s="67"/>
      <c r="B10" s="28"/>
      <c r="C10" s="28"/>
      <c r="D10" s="28"/>
      <c r="E10" s="28"/>
      <c r="F10" s="28"/>
      <c r="G10" s="28"/>
      <c r="H10" s="54"/>
      <c r="I10" s="67"/>
    </row>
    <row r="11" spans="1:9">
      <c r="A11" s="67"/>
      <c r="B11" s="28"/>
      <c r="C11" s="28"/>
      <c r="D11" s="28"/>
      <c r="E11" s="28"/>
      <c r="F11" s="28"/>
      <c r="G11" s="28"/>
      <c r="H11" s="54"/>
      <c r="I11" s="67"/>
    </row>
    <row r="12" spans="1:9">
      <c r="A12" s="67"/>
      <c r="B12" s="28"/>
      <c r="C12" s="28"/>
      <c r="D12" s="28"/>
      <c r="E12" s="28"/>
      <c r="F12" s="28"/>
      <c r="G12" s="28"/>
      <c r="H12" s="54"/>
      <c r="I12" s="67"/>
    </row>
    <row r="13" spans="1:9">
      <c r="A13" s="67"/>
      <c r="B13" s="28"/>
      <c r="C13" s="28"/>
      <c r="D13" s="28"/>
      <c r="E13" s="28"/>
      <c r="F13" s="28"/>
      <c r="G13" s="28"/>
      <c r="H13" s="54"/>
      <c r="I13" s="67"/>
    </row>
    <row r="14" spans="1:9">
      <c r="A14" s="67"/>
      <c r="B14" s="28"/>
      <c r="C14" s="28"/>
      <c r="D14" s="28"/>
      <c r="E14" s="28"/>
      <c r="F14" s="28"/>
      <c r="G14" s="28"/>
      <c r="H14" s="54"/>
      <c r="I14" s="67"/>
    </row>
    <row r="15" spans="1:9">
      <c r="A15" s="67"/>
      <c r="B15" s="28"/>
      <c r="C15" s="28"/>
      <c r="D15" s="28"/>
      <c r="E15" s="28"/>
      <c r="F15" s="28"/>
      <c r="G15" s="28"/>
      <c r="H15" s="54"/>
      <c r="I15" s="67"/>
    </row>
    <row r="16" spans="1:9">
      <c r="A16" s="67"/>
      <c r="B16" s="28"/>
      <c r="C16" s="28"/>
      <c r="D16" s="28"/>
      <c r="E16" s="28"/>
      <c r="F16" s="28"/>
      <c r="G16" s="28"/>
      <c r="H16" s="54"/>
      <c r="I16" s="67"/>
    </row>
    <row r="17" spans="1:9">
      <c r="A17" s="67"/>
      <c r="B17" s="28"/>
      <c r="C17" s="28"/>
      <c r="D17" s="28"/>
      <c r="E17" s="28"/>
      <c r="F17" s="28"/>
      <c r="G17" s="28"/>
      <c r="H17" s="54"/>
      <c r="I17" s="67"/>
    </row>
    <row r="18" spans="1:9" ht="3.75" customHeight="1">
      <c r="A18" s="67"/>
      <c r="B18" s="28"/>
      <c r="C18" s="28"/>
      <c r="D18" s="28"/>
      <c r="E18" s="28"/>
      <c r="F18" s="28"/>
      <c r="G18" s="28"/>
      <c r="H18" s="54"/>
      <c r="I18" s="67"/>
    </row>
    <row r="19" spans="1:9">
      <c r="A19" s="67"/>
      <c r="B19" s="409"/>
      <c r="C19" s="410" t="str">
        <f>'Summary BSI'!F2</f>
        <v>BSI performance</v>
      </c>
      <c r="D19" s="409"/>
      <c r="E19" s="28"/>
      <c r="F19" s="409"/>
      <c r="G19" s="410" t="str">
        <f>'Summary BSI'!F2</f>
        <v>BSI performance</v>
      </c>
      <c r="H19" s="409"/>
      <c r="I19" s="67"/>
    </row>
    <row r="20" spans="1:9">
      <c r="A20" s="67"/>
      <c r="B20" s="28"/>
      <c r="C20" s="32"/>
      <c r="D20" s="393" t="e">
        <f>'Summary BSI'!H9</f>
        <v>#REF!</v>
      </c>
      <c r="E20" s="28"/>
      <c r="F20" s="28"/>
      <c r="G20" s="32"/>
      <c r="H20" s="393" t="e">
        <f>'Summary BSI'!H9</f>
        <v>#REF!</v>
      </c>
      <c r="I20" s="67"/>
    </row>
    <row r="21" spans="1:9">
      <c r="A21" s="67"/>
      <c r="B21" s="28"/>
      <c r="C21" s="28"/>
      <c r="D21" s="28"/>
      <c r="E21" s="28"/>
      <c r="F21" s="28"/>
      <c r="G21" s="28"/>
      <c r="H21" s="54"/>
      <c r="I21" s="67"/>
    </row>
    <row r="22" spans="1:9">
      <c r="A22" s="67"/>
      <c r="B22" s="28"/>
      <c r="C22" s="28"/>
      <c r="D22" s="28"/>
      <c r="E22" s="28"/>
      <c r="F22" s="28"/>
      <c r="G22" s="28"/>
      <c r="H22" s="54"/>
      <c r="I22" s="67"/>
    </row>
    <row r="23" spans="1:9">
      <c r="A23" s="67"/>
      <c r="B23" s="28"/>
      <c r="C23" s="28"/>
      <c r="D23" s="28"/>
      <c r="E23" s="28"/>
      <c r="F23" s="28"/>
      <c r="G23" s="28"/>
      <c r="H23" s="54"/>
      <c r="I23" s="67"/>
    </row>
    <row r="24" spans="1:9">
      <c r="A24" s="67"/>
      <c r="B24" s="28"/>
      <c r="C24" s="28"/>
      <c r="D24" s="28"/>
      <c r="E24" s="28"/>
      <c r="F24" s="28"/>
      <c r="G24" s="28"/>
      <c r="H24" s="54"/>
      <c r="I24" s="67"/>
    </row>
    <row r="25" spans="1:9">
      <c r="A25" s="67"/>
      <c r="B25" s="28"/>
      <c r="C25" s="28"/>
      <c r="D25" s="28"/>
      <c r="E25" s="28"/>
      <c r="F25" s="28"/>
      <c r="G25" s="28"/>
      <c r="H25" s="54"/>
      <c r="I25" s="67"/>
    </row>
    <row r="26" spans="1:9">
      <c r="A26" s="67"/>
      <c r="B26" s="28"/>
      <c r="C26" s="28"/>
      <c r="D26" s="28"/>
      <c r="E26" s="28"/>
      <c r="F26" s="28"/>
      <c r="G26" s="28"/>
      <c r="H26" s="54"/>
      <c r="I26" s="67"/>
    </row>
    <row r="27" spans="1:9">
      <c r="A27" s="67"/>
      <c r="B27" s="28"/>
      <c r="C27" s="28"/>
      <c r="D27" s="28"/>
      <c r="E27" s="28"/>
      <c r="F27" s="28"/>
      <c r="G27" s="28"/>
      <c r="H27" s="54"/>
      <c r="I27" s="67"/>
    </row>
    <row r="28" spans="1:9">
      <c r="A28" s="67"/>
      <c r="B28" s="28"/>
      <c r="C28" s="28"/>
      <c r="D28" s="28"/>
      <c r="E28" s="28"/>
      <c r="F28" s="28"/>
      <c r="G28" s="28"/>
      <c r="H28" s="54"/>
      <c r="I28" s="67"/>
    </row>
    <row r="29" spans="1:9">
      <c r="A29" s="67"/>
      <c r="B29" s="28"/>
      <c r="C29" s="28"/>
      <c r="D29" s="28"/>
      <c r="E29" s="28"/>
      <c r="F29" s="28"/>
      <c r="G29" s="28"/>
      <c r="H29" s="54"/>
      <c r="I29" s="67"/>
    </row>
    <row r="30" spans="1:9">
      <c r="A30" s="67"/>
      <c r="B30" s="28"/>
      <c r="C30" s="28"/>
      <c r="D30" s="28"/>
      <c r="E30" s="28"/>
      <c r="F30" s="28"/>
      <c r="G30" s="28"/>
      <c r="H30" s="54"/>
      <c r="I30" s="67"/>
    </row>
    <row r="31" spans="1:9">
      <c r="A31" s="67"/>
      <c r="B31" s="28"/>
      <c r="C31" s="28"/>
      <c r="D31" s="28"/>
      <c r="E31" s="28"/>
      <c r="F31" s="28"/>
      <c r="G31" s="28"/>
      <c r="H31" s="54"/>
      <c r="I31" s="67"/>
    </row>
    <row r="32" spans="1:9">
      <c r="A32" s="67"/>
      <c r="B32" s="28"/>
      <c r="C32" s="28"/>
      <c r="D32" s="28"/>
      <c r="E32" s="28"/>
      <c r="F32" s="28"/>
      <c r="G32" s="28"/>
      <c r="H32" s="54"/>
      <c r="I32" s="67"/>
    </row>
    <row r="33" spans="1:9" ht="5.25" customHeight="1">
      <c r="A33" s="67"/>
      <c r="B33" s="28"/>
      <c r="C33" s="28"/>
      <c r="D33" s="28"/>
      <c r="E33" s="28"/>
      <c r="F33" s="28"/>
      <c r="G33" s="28"/>
      <c r="H33" s="54"/>
      <c r="I33" s="67"/>
    </row>
    <row r="34" spans="1:9" ht="3" customHeight="1">
      <c r="A34" s="67"/>
      <c r="B34" s="28"/>
      <c r="C34" s="28"/>
      <c r="D34" s="28"/>
      <c r="E34" s="28"/>
      <c r="F34" s="28"/>
      <c r="G34" s="28"/>
      <c r="H34" s="54"/>
      <c r="I34" s="67"/>
    </row>
    <row r="35" spans="1:9">
      <c r="A35" s="67"/>
      <c r="B35" s="398"/>
      <c r="C35" s="399" t="str">
        <f>'Summary Arch'!F2</f>
        <v>Architect performance</v>
      </c>
      <c r="D35" s="398"/>
      <c r="E35" s="28"/>
      <c r="F35" s="398"/>
      <c r="G35" s="399" t="str">
        <f>'Summary Arch'!F2</f>
        <v>Architect performance</v>
      </c>
      <c r="H35" s="398"/>
      <c r="I35" s="67"/>
    </row>
    <row r="36" spans="1:9">
      <c r="A36" s="67"/>
      <c r="B36" s="28"/>
      <c r="C36" s="28"/>
      <c r="D36" s="393" t="e">
        <f>'Summary Arch'!H9</f>
        <v>#REF!</v>
      </c>
      <c r="E36" s="28"/>
      <c r="F36" s="28"/>
      <c r="G36" s="28"/>
      <c r="H36" s="393" t="e">
        <f>'Summary Arch'!H9</f>
        <v>#REF!</v>
      </c>
      <c r="I36" s="67"/>
    </row>
    <row r="37" spans="1:9">
      <c r="A37" s="67"/>
      <c r="B37" s="28"/>
      <c r="C37" s="28"/>
      <c r="D37" s="28"/>
      <c r="E37" s="28"/>
      <c r="F37" s="28"/>
      <c r="G37" s="28"/>
      <c r="H37" s="54"/>
      <c r="I37" s="67"/>
    </row>
    <row r="38" spans="1:9">
      <c r="A38" s="67"/>
      <c r="B38" s="28"/>
      <c r="C38" s="28"/>
      <c r="D38" s="28"/>
      <c r="E38" s="28"/>
      <c r="F38" s="28"/>
      <c r="G38" s="28"/>
      <c r="H38" s="28"/>
      <c r="I38" s="67"/>
    </row>
    <row r="39" spans="1:9">
      <c r="A39" s="67"/>
      <c r="B39" s="28"/>
      <c r="C39" s="28"/>
      <c r="D39" s="28"/>
      <c r="E39" s="28"/>
      <c r="F39" s="28"/>
      <c r="G39" s="28"/>
      <c r="H39" s="28"/>
      <c r="I39" s="67"/>
    </row>
    <row r="40" spans="1:9">
      <c r="A40" s="67"/>
      <c r="B40" s="28"/>
      <c r="C40" s="28"/>
      <c r="D40" s="28"/>
      <c r="E40" s="28"/>
      <c r="F40" s="28"/>
      <c r="G40" s="28"/>
      <c r="H40" s="28"/>
      <c r="I40" s="67"/>
    </row>
    <row r="41" spans="1:9">
      <c r="A41" s="67"/>
      <c r="B41" s="28"/>
      <c r="C41" s="28"/>
      <c r="D41" s="28"/>
      <c r="E41" s="28"/>
      <c r="F41" s="28"/>
      <c r="G41" s="28"/>
      <c r="H41" s="28"/>
      <c r="I41" s="67"/>
    </row>
    <row r="42" spans="1:9">
      <c r="A42" s="67"/>
      <c r="B42" s="28"/>
      <c r="C42" s="28"/>
      <c r="D42" s="28"/>
      <c r="E42" s="28"/>
      <c r="F42" s="28"/>
      <c r="G42" s="28"/>
      <c r="H42" s="28"/>
      <c r="I42" s="67"/>
    </row>
    <row r="43" spans="1:9">
      <c r="A43" s="67"/>
      <c r="B43" s="28"/>
      <c r="C43" s="28"/>
      <c r="D43" s="28"/>
      <c r="E43" s="28"/>
      <c r="F43" s="28"/>
      <c r="G43" s="28"/>
      <c r="H43" s="28"/>
      <c r="I43" s="67"/>
    </row>
    <row r="44" spans="1:9">
      <c r="A44" s="67"/>
      <c r="B44" s="28"/>
      <c r="C44" s="28"/>
      <c r="D44" s="28"/>
      <c r="E44" s="28"/>
      <c r="F44" s="28"/>
      <c r="G44" s="28"/>
      <c r="H44" s="28"/>
      <c r="I44" s="67"/>
    </row>
    <row r="45" spans="1:9">
      <c r="A45" s="67"/>
      <c r="B45" s="28"/>
      <c r="C45" s="28"/>
      <c r="D45" s="28"/>
      <c r="E45" s="28"/>
      <c r="F45" s="28"/>
      <c r="G45" s="28"/>
      <c r="H45" s="28"/>
      <c r="I45" s="67"/>
    </row>
    <row r="46" spans="1:9">
      <c r="A46" s="67"/>
      <c r="B46" s="28"/>
      <c r="C46" s="28"/>
      <c r="D46" s="28"/>
      <c r="E46" s="28"/>
      <c r="F46" s="28"/>
      <c r="G46" s="28"/>
      <c r="H46" s="28"/>
      <c r="I46" s="67"/>
    </row>
    <row r="47" spans="1:9">
      <c r="A47" s="67"/>
      <c r="B47" s="28"/>
      <c r="C47" s="28"/>
      <c r="D47" s="28"/>
      <c r="E47" s="28"/>
      <c r="F47" s="28"/>
      <c r="G47" s="28"/>
      <c r="H47" s="28"/>
      <c r="I47" s="67"/>
    </row>
    <row r="48" spans="1:9" ht="7.5" customHeight="1">
      <c r="A48" s="67"/>
      <c r="B48" s="28"/>
      <c r="C48" s="28"/>
      <c r="D48" s="28"/>
      <c r="E48" s="28"/>
      <c r="F48" s="28"/>
      <c r="G48" s="28"/>
      <c r="H48" s="28"/>
      <c r="I48" s="67"/>
    </row>
    <row r="49" spans="1:10">
      <c r="A49" s="67"/>
      <c r="B49" s="28"/>
      <c r="C49" s="28"/>
      <c r="D49" s="28"/>
      <c r="E49" s="28"/>
      <c r="F49" s="28"/>
      <c r="G49" s="28"/>
      <c r="H49" s="28"/>
      <c r="I49" s="67"/>
    </row>
    <row r="50" spans="1:10" ht="1.5" customHeight="1">
      <c r="A50" s="67"/>
      <c r="I50" s="67"/>
    </row>
    <row r="51" spans="1:10" ht="12.75" customHeight="1">
      <c r="A51" s="67"/>
      <c r="B51" s="403"/>
      <c r="C51" s="404" t="str">
        <f>'Summary CSE'!F2</f>
        <v>CSE performance</v>
      </c>
      <c r="D51" s="403"/>
      <c r="E51" s="28"/>
      <c r="F51" s="403"/>
      <c r="G51" s="404" t="str">
        <f>'Summary CSE'!F2</f>
        <v>CSE performance</v>
      </c>
      <c r="H51" s="403"/>
      <c r="I51" s="67"/>
    </row>
    <row r="52" spans="1:10" ht="12.75" customHeight="1">
      <c r="A52" s="67"/>
      <c r="B52" s="401"/>
      <c r="C52" s="402"/>
      <c r="D52" s="393" t="e">
        <f>'Summary CSE'!$H$9</f>
        <v>#REF!</v>
      </c>
      <c r="E52" s="67"/>
      <c r="F52" s="401"/>
      <c r="G52" s="402"/>
      <c r="H52" s="393" t="e">
        <f>'Summary CSE'!$H$9</f>
        <v>#REF!</v>
      </c>
      <c r="I52" s="67"/>
    </row>
    <row r="53" spans="1:10" ht="151.5" customHeight="1">
      <c r="A53" s="67"/>
      <c r="B53" s="28"/>
      <c r="C53" s="28"/>
      <c r="D53" s="393"/>
      <c r="E53" s="28"/>
      <c r="F53" s="28"/>
      <c r="G53" s="28"/>
      <c r="H53" s="400"/>
      <c r="I53" s="67"/>
    </row>
    <row r="54" spans="1:10">
      <c r="A54" s="67"/>
      <c r="B54" s="67"/>
      <c r="C54" s="67"/>
      <c r="D54" s="67"/>
      <c r="E54" s="67"/>
      <c r="F54" s="67"/>
      <c r="G54" s="67"/>
      <c r="H54" s="67"/>
      <c r="I54" s="67"/>
    </row>
    <row r="55" spans="1:10">
      <c r="A55" s="67"/>
      <c r="B55" s="67"/>
      <c r="C55" s="67"/>
      <c r="D55" s="67"/>
      <c r="E55" s="67"/>
      <c r="F55" s="67"/>
      <c r="G55" s="67"/>
      <c r="H55" s="67"/>
      <c r="I55" s="67"/>
    </row>
    <row r="56" spans="1:10">
      <c r="B56" s="405"/>
      <c r="C56" s="405"/>
      <c r="D56" s="405"/>
      <c r="E56" s="405"/>
      <c r="F56" s="405"/>
      <c r="G56" s="405"/>
      <c r="H56" s="405"/>
      <c r="I56" s="405"/>
      <c r="J56" s="405"/>
    </row>
    <row r="57" spans="1:10">
      <c r="B57" s="405"/>
      <c r="C57" s="405"/>
      <c r="D57" s="405"/>
      <c r="E57" s="405"/>
      <c r="F57" s="405"/>
      <c r="G57" s="405"/>
      <c r="H57" s="405"/>
      <c r="I57" s="405"/>
      <c r="J57" s="405"/>
    </row>
    <row r="58" spans="1:10">
      <c r="B58" s="405"/>
      <c r="C58" s="405"/>
      <c r="D58" s="405"/>
      <c r="E58" s="405"/>
      <c r="F58" s="405"/>
      <c r="G58" s="405"/>
      <c r="H58" s="405"/>
      <c r="I58" s="405"/>
      <c r="J58" s="405"/>
    </row>
    <row r="59" spans="1:10">
      <c r="B59" s="405"/>
      <c r="C59" s="405"/>
      <c r="D59" s="405"/>
      <c r="E59" s="405"/>
      <c r="F59" s="405"/>
      <c r="G59" s="405"/>
      <c r="H59" s="405"/>
      <c r="I59" s="405"/>
      <c r="J59" s="405"/>
    </row>
    <row r="60" spans="1:10">
      <c r="B60" s="405"/>
      <c r="C60" s="405"/>
      <c r="D60" s="405"/>
      <c r="E60" s="405"/>
      <c r="F60" s="405"/>
      <c r="G60" s="405"/>
      <c r="H60" s="405"/>
      <c r="I60" s="405"/>
      <c r="J60" s="405"/>
    </row>
    <row r="61" spans="1:10">
      <c r="B61" s="405"/>
      <c r="C61" s="405"/>
      <c r="D61" s="405"/>
      <c r="E61" s="405"/>
      <c r="F61" s="405"/>
      <c r="G61" s="405"/>
      <c r="H61" s="405"/>
      <c r="I61" s="405"/>
      <c r="J61" s="405"/>
    </row>
    <row r="62" spans="1:10">
      <c r="B62" s="405"/>
      <c r="C62" s="405"/>
      <c r="D62" s="405"/>
      <c r="E62" s="405"/>
      <c r="F62" s="405"/>
      <c r="G62" s="405"/>
      <c r="H62" s="405"/>
      <c r="I62" s="405"/>
      <c r="J62" s="405"/>
    </row>
  </sheetData>
  <conditionalFormatting sqref="D5">
    <cfRule type="cellIs" dxfId="23" priority="19" stopIfTrue="1" operator="between">
      <formula>7</formula>
      <formula>10</formula>
    </cfRule>
    <cfRule type="cellIs" dxfId="22" priority="20" stopIfTrue="1" operator="between">
      <formula>5</formula>
      <formula>6.99</formula>
    </cfRule>
    <cfRule type="cellIs" dxfId="21" priority="21" stopIfTrue="1" operator="between">
      <formula>0</formula>
      <formula>4.99</formula>
    </cfRule>
  </conditionalFormatting>
  <conditionalFormatting sqref="D20">
    <cfRule type="cellIs" dxfId="20" priority="16" stopIfTrue="1" operator="between">
      <formula>7</formula>
      <formula>10</formula>
    </cfRule>
    <cfRule type="cellIs" dxfId="19" priority="17" stopIfTrue="1" operator="between">
      <formula>5</formula>
      <formula>6.99</formula>
    </cfRule>
    <cfRule type="cellIs" dxfId="18" priority="18" stopIfTrue="1" operator="between">
      <formula>0</formula>
      <formula>4.99</formula>
    </cfRule>
  </conditionalFormatting>
  <conditionalFormatting sqref="D36">
    <cfRule type="cellIs" dxfId="17" priority="7" stopIfTrue="1" operator="between">
      <formula>7</formula>
      <formula>10</formula>
    </cfRule>
    <cfRule type="cellIs" dxfId="16" priority="8" stopIfTrue="1" operator="between">
      <formula>5</formula>
      <formula>6.99</formula>
    </cfRule>
    <cfRule type="cellIs" dxfId="15" priority="9" stopIfTrue="1" operator="between">
      <formula>0</formula>
      <formula>4.99</formula>
    </cfRule>
  </conditionalFormatting>
  <conditionalFormatting sqref="D52">
    <cfRule type="cellIs" dxfId="14" priority="1" stopIfTrue="1" operator="between">
      <formula>7</formula>
      <formula>10</formula>
    </cfRule>
    <cfRule type="cellIs" dxfId="13" priority="2" stopIfTrue="1" operator="between">
      <formula>5</formula>
      <formula>6.99</formula>
    </cfRule>
    <cfRule type="cellIs" dxfId="12" priority="3" stopIfTrue="1" operator="between">
      <formula>0</formula>
      <formula>4.99</formula>
    </cfRule>
  </conditionalFormatting>
  <conditionalFormatting sqref="H5">
    <cfRule type="cellIs" dxfId="11" priority="22" stopIfTrue="1" operator="between">
      <formula>7</formula>
      <formula>10</formula>
    </cfRule>
    <cfRule type="cellIs" dxfId="10" priority="23" stopIfTrue="1" operator="between">
      <formula>5</formula>
      <formula>6.99</formula>
    </cfRule>
    <cfRule type="cellIs" dxfId="9" priority="24" stopIfTrue="1" operator="between">
      <formula>0</formula>
      <formula>4.99</formula>
    </cfRule>
  </conditionalFormatting>
  <conditionalFormatting sqref="H20">
    <cfRule type="cellIs" dxfId="8" priority="13" stopIfTrue="1" operator="between">
      <formula>7</formula>
      <formula>10</formula>
    </cfRule>
    <cfRule type="cellIs" dxfId="7" priority="14" stopIfTrue="1" operator="between">
      <formula>5</formula>
      <formula>6.99</formula>
    </cfRule>
    <cfRule type="cellIs" dxfId="6" priority="15" stopIfTrue="1" operator="between">
      <formula>0</formula>
      <formula>4.99</formula>
    </cfRule>
  </conditionalFormatting>
  <conditionalFormatting sqref="H36">
    <cfRule type="cellIs" dxfId="5" priority="10" stopIfTrue="1" operator="between">
      <formula>7</formula>
      <formula>10</formula>
    </cfRule>
    <cfRule type="cellIs" dxfId="4" priority="11" stopIfTrue="1" operator="between">
      <formula>5</formula>
      <formula>6.99</formula>
    </cfRule>
    <cfRule type="cellIs" dxfId="3" priority="12" stopIfTrue="1" operator="between">
      <formula>0</formula>
      <formula>4.99</formula>
    </cfRule>
  </conditionalFormatting>
  <conditionalFormatting sqref="H52">
    <cfRule type="cellIs" dxfId="2" priority="4" stopIfTrue="1" operator="between">
      <formula>7</formula>
      <formula>10</formula>
    </cfRule>
    <cfRule type="cellIs" dxfId="1" priority="5" stopIfTrue="1" operator="between">
      <formula>5</formula>
      <formula>6.99</formula>
    </cfRule>
    <cfRule type="cellIs" dxfId="0" priority="6" stopIfTrue="1" operator="between">
      <formula>0</formula>
      <formula>4.99</formula>
    </cfRule>
  </conditionalFormatting>
  <pageMargins left="0.74803149606299213" right="0.74803149606299213" top="0.59055118110236215" bottom="0.59055118110236215" header="0.51181102362204722" footer="0.51181102362204722"/>
  <pageSetup paperSize="9" scale="95" orientation="portrait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61"/>
    <pageSetUpPr fitToPage="1"/>
  </sheetPr>
  <dimension ref="A1:J28"/>
  <sheetViews>
    <sheetView showGridLines="0" showRuler="0" zoomScaleNormal="100" zoomScaleSheetLayoutView="140" workbookViewId="0">
      <selection activeCell="C17" sqref="C17"/>
    </sheetView>
  </sheetViews>
  <sheetFormatPr defaultColWidth="0" defaultRowHeight="0" customHeight="1" zeroHeight="1"/>
  <cols>
    <col min="1" max="1" width="3.7265625" style="481" customWidth="1"/>
    <col min="2" max="2" width="4" style="481" customWidth="1"/>
    <col min="3" max="3" width="87.453125" style="481" customWidth="1"/>
    <col min="4" max="4" width="3.26953125" style="481" customWidth="1"/>
    <col min="5" max="5" width="14.7265625" style="481" hidden="1" customWidth="1"/>
    <col min="6" max="6" width="13.453125" style="481" hidden="1" customWidth="1"/>
    <col min="7" max="7" width="7.453125" style="481" hidden="1" customWidth="1"/>
    <col min="8" max="8" width="9.54296875" style="481" hidden="1" customWidth="1"/>
    <col min="9" max="9" width="3.7265625" style="481" hidden="1" customWidth="1"/>
    <col min="10" max="10" width="5.54296875" style="481" hidden="1" customWidth="1"/>
    <col min="11" max="16384" width="9.1796875" style="481" hidden="1"/>
  </cols>
  <sheetData>
    <row r="1" spans="2:5" s="480" customFormat="1" ht="16"/>
    <row r="2" spans="2:5" ht="25.5" customHeight="1">
      <c r="B2" s="677" t="s">
        <v>437</v>
      </c>
      <c r="C2" s="677"/>
    </row>
    <row r="3" spans="2:5" ht="44.25" customHeight="1">
      <c r="B3" s="482">
        <v>1</v>
      </c>
      <c r="C3" s="483" t="s">
        <v>438</v>
      </c>
    </row>
    <row r="4" spans="2:5" ht="45" customHeight="1">
      <c r="B4" s="482">
        <v>2</v>
      </c>
      <c r="C4" s="483" t="s">
        <v>439</v>
      </c>
      <c r="D4" s="484"/>
      <c r="E4" s="484"/>
    </row>
    <row r="5" spans="2:5" ht="20.25" customHeight="1">
      <c r="B5" s="482">
        <v>3</v>
      </c>
      <c r="C5" s="485" t="s">
        <v>205</v>
      </c>
    </row>
    <row r="6" spans="2:5" ht="18.75" customHeight="1">
      <c r="B6" s="482">
        <v>4</v>
      </c>
      <c r="C6" s="483" t="s">
        <v>413</v>
      </c>
    </row>
    <row r="7" spans="2:5" ht="16">
      <c r="B7" s="486"/>
      <c r="C7" s="481" t="s">
        <v>194</v>
      </c>
    </row>
    <row r="8" spans="2:5" ht="16">
      <c r="B8" s="486"/>
      <c r="C8" s="481" t="s">
        <v>195</v>
      </c>
    </row>
    <row r="9" spans="2:5" ht="16">
      <c r="B9" s="486"/>
      <c r="C9" s="481" t="s">
        <v>196</v>
      </c>
    </row>
    <row r="10" spans="2:5" ht="16">
      <c r="B10" s="486"/>
      <c r="C10" s="481" t="s">
        <v>197</v>
      </c>
    </row>
    <row r="11" spans="2:5" ht="16">
      <c r="B11" s="486"/>
      <c r="C11" s="481" t="s">
        <v>198</v>
      </c>
    </row>
    <row r="12" spans="2:5" ht="16">
      <c r="B12" s="486"/>
      <c r="C12" s="481" t="s">
        <v>199</v>
      </c>
    </row>
    <row r="13" spans="2:5" ht="16">
      <c r="B13" s="486"/>
      <c r="C13" s="481" t="s">
        <v>200</v>
      </c>
    </row>
    <row r="14" spans="2:5" ht="16">
      <c r="B14" s="486"/>
      <c r="C14" s="481" t="s">
        <v>201</v>
      </c>
    </row>
    <row r="15" spans="2:5" ht="16">
      <c r="B15" s="486"/>
      <c r="C15" s="481" t="s">
        <v>202</v>
      </c>
    </row>
    <row r="16" spans="2:5" ht="16">
      <c r="B16" s="486"/>
      <c r="C16" s="481" t="s">
        <v>203</v>
      </c>
    </row>
    <row r="17" spans="2:9" ht="16">
      <c r="B17" s="487"/>
      <c r="C17" s="488" t="s">
        <v>204</v>
      </c>
      <c r="I17" s="489"/>
    </row>
    <row r="18" spans="2:9" ht="9.75" customHeight="1">
      <c r="B18" s="490"/>
      <c r="C18" s="490"/>
    </row>
    <row r="19" spans="2:9" ht="37.5" customHeight="1">
      <c r="B19" s="482"/>
      <c r="C19" s="491" t="s">
        <v>357</v>
      </c>
    </row>
    <row r="20" spans="2:9" ht="30" customHeight="1">
      <c r="B20" s="482">
        <v>5</v>
      </c>
      <c r="C20" s="483" t="s">
        <v>440</v>
      </c>
    </row>
    <row r="21" spans="2:9" ht="12.75" hidden="1" customHeight="1"/>
    <row r="22" spans="2:9" ht="12.75" hidden="1" customHeight="1"/>
    <row r="23" spans="2:9" ht="12.75" hidden="1" customHeight="1"/>
    <row r="24" spans="2:9" ht="12.75" hidden="1" customHeight="1"/>
    <row r="25" spans="2:9" ht="12.75" hidden="1" customHeight="1"/>
    <row r="26" spans="2:9" ht="12.75" hidden="1" customHeight="1"/>
    <row r="27" spans="2:9" ht="16" hidden="1"/>
    <row r="28" spans="2:9" ht="12.75" hidden="1" customHeight="1"/>
  </sheetData>
  <sheetProtection selectLockedCells="1" selectUnlockedCells="1"/>
  <mergeCells count="1">
    <mergeCell ref="B2:C2"/>
  </mergeCells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92D050"/>
    <pageSetUpPr fitToPage="1"/>
  </sheetPr>
  <dimension ref="A1:XFC69"/>
  <sheetViews>
    <sheetView showGridLines="0" tabSelected="1" workbookViewId="0">
      <selection activeCell="B41" sqref="B41"/>
    </sheetView>
  </sheetViews>
  <sheetFormatPr defaultColWidth="0" defaultRowHeight="16" zeroHeight="1"/>
  <cols>
    <col min="1" max="1" width="3.26953125" style="493" customWidth="1"/>
    <col min="2" max="2" width="11.453125" style="493" customWidth="1"/>
    <col min="3" max="3" width="23.54296875" style="493" customWidth="1"/>
    <col min="4" max="4" width="1.7265625" style="493" customWidth="1"/>
    <col min="5" max="5" width="13.7265625" style="493" customWidth="1"/>
    <col min="6" max="6" width="22.54296875" style="493" customWidth="1"/>
    <col min="7" max="7" width="1.26953125" style="493" customWidth="1"/>
    <col min="8" max="8" width="18.7265625" style="492" bestFit="1" customWidth="1"/>
    <col min="9" max="9" width="10.7265625" style="493" customWidth="1"/>
    <col min="10" max="10" width="1.26953125" style="493" customWidth="1"/>
    <col min="11" max="11" width="18.7265625" style="492" hidden="1" customWidth="1"/>
    <col min="12" max="12" width="10.7265625" style="493" hidden="1" customWidth="1"/>
    <col min="13" max="13" width="1.26953125" style="493" hidden="1" customWidth="1"/>
    <col min="14" max="14" width="18.7265625" style="493" hidden="1" customWidth="1"/>
    <col min="15" max="15" width="10.7265625" style="493" hidden="1" customWidth="1"/>
    <col min="16" max="35" width="9.1796875" style="493" hidden="1" customWidth="1"/>
    <col min="36" max="37" width="0" style="493" hidden="1" customWidth="1"/>
    <col min="38" max="39" width="9.1796875" style="493" hidden="1"/>
    <col min="40" max="41" width="0" style="493" hidden="1"/>
    <col min="42" max="16379" width="9.1796875" style="493" hidden="1"/>
    <col min="16380" max="16380" width="9.1796875" style="493" hidden="1" customWidth="1"/>
    <col min="16381" max="16382" width="9.1796875" style="493" hidden="1"/>
    <col min="16383" max="16383" width="1.26953125" style="569" customWidth="1"/>
    <col min="16384" max="16384" width="2.1796875" style="493" customWidth="1"/>
  </cols>
  <sheetData>
    <row r="1" spans="1:19 16383:16383" ht="26.25" customHeight="1">
      <c r="A1" s="649" t="s">
        <v>508</v>
      </c>
      <c r="B1" s="649"/>
      <c r="C1" s="649"/>
      <c r="D1" s="649"/>
      <c r="E1" s="649"/>
      <c r="F1" s="649"/>
      <c r="G1" s="649"/>
      <c r="H1" s="649"/>
      <c r="I1" s="649"/>
      <c r="XFC1" s="494"/>
    </row>
    <row r="2" spans="1:19 16383:16383" ht="6" customHeight="1">
      <c r="A2" s="649"/>
      <c r="B2" s="649"/>
      <c r="C2" s="649"/>
      <c r="D2" s="649"/>
      <c r="E2" s="649"/>
      <c r="F2" s="649"/>
      <c r="G2" s="649"/>
      <c r="H2" s="649"/>
      <c r="I2" s="649"/>
      <c r="J2" s="495"/>
      <c r="XFC2" s="496"/>
    </row>
    <row r="3" spans="1:19 16383:16383">
      <c r="A3" s="497" t="s">
        <v>414</v>
      </c>
      <c r="B3" s="498"/>
      <c r="C3" s="498"/>
      <c r="D3" s="497"/>
      <c r="E3" s="497"/>
      <c r="F3" s="497" t="s">
        <v>34</v>
      </c>
      <c r="G3" s="498"/>
      <c r="H3" s="499"/>
      <c r="I3" s="498"/>
      <c r="J3" s="498"/>
      <c r="K3" s="499"/>
      <c r="L3" s="498"/>
      <c r="M3" s="498"/>
      <c r="N3" s="498"/>
      <c r="O3" s="498"/>
      <c r="XFC3" s="496"/>
    </row>
    <row r="4" spans="1:19 16383:16383" ht="16.5" customHeight="1">
      <c r="A4" s="500" t="s">
        <v>474</v>
      </c>
      <c r="B4" s="500"/>
      <c r="C4" s="652"/>
      <c r="D4" s="653"/>
      <c r="E4" s="654"/>
      <c r="F4" s="500" t="s">
        <v>441</v>
      </c>
      <c r="G4" s="650"/>
      <c r="H4" s="651"/>
      <c r="I4" s="651"/>
      <c r="J4" s="651"/>
      <c r="K4" s="651"/>
      <c r="L4" s="651"/>
      <c r="M4" s="651"/>
      <c r="N4" s="651"/>
      <c r="O4" s="651"/>
      <c r="XFC4" s="496"/>
    </row>
    <row r="5" spans="1:19 16383:16383" ht="16.5" customHeight="1">
      <c r="A5" s="647" t="s">
        <v>14</v>
      </c>
      <c r="B5" s="648"/>
      <c r="C5" s="652"/>
      <c r="D5" s="653"/>
      <c r="E5" s="654"/>
      <c r="F5" s="500" t="s">
        <v>509</v>
      </c>
      <c r="G5" s="650"/>
      <c r="H5" s="651"/>
      <c r="I5" s="651"/>
      <c r="J5" s="651"/>
      <c r="K5" s="651"/>
      <c r="L5" s="651"/>
      <c r="M5" s="651"/>
      <c r="N5" s="651"/>
      <c r="O5" s="651"/>
      <c r="Q5" s="501" t="s">
        <v>415</v>
      </c>
      <c r="R5" s="501" t="s">
        <v>416</v>
      </c>
      <c r="S5" s="501" t="s">
        <v>417</v>
      </c>
      <c r="XFC5" s="496"/>
    </row>
    <row r="6" spans="1:19 16383:16383" s="502" customFormat="1" ht="6" customHeight="1">
      <c r="G6" s="503"/>
      <c r="H6" s="504"/>
      <c r="J6" s="503"/>
      <c r="K6" s="504"/>
      <c r="M6" s="503"/>
      <c r="R6" s="505"/>
      <c r="XFC6" s="506"/>
    </row>
    <row r="7" spans="1:19 16383:16383" ht="16.5" customHeight="1">
      <c r="A7" s="645" t="s">
        <v>38</v>
      </c>
      <c r="B7" s="645"/>
      <c r="C7" s="645"/>
      <c r="D7" s="645"/>
      <c r="E7" s="645"/>
      <c r="F7" s="646"/>
      <c r="G7" s="658"/>
      <c r="H7" s="507" t="s">
        <v>32</v>
      </c>
      <c r="I7" s="508" t="s">
        <v>8</v>
      </c>
      <c r="J7" s="658"/>
      <c r="K7" s="507" t="s">
        <v>32</v>
      </c>
      <c r="L7" s="508" t="s">
        <v>8</v>
      </c>
      <c r="M7" s="658"/>
      <c r="N7" s="497" t="s">
        <v>32</v>
      </c>
      <c r="O7" s="509" t="s">
        <v>8</v>
      </c>
      <c r="P7" s="497"/>
      <c r="Q7" s="497"/>
      <c r="R7" s="508" t="s">
        <v>8</v>
      </c>
      <c r="XFC7" s="496"/>
    </row>
    <row r="8" spans="1:19 16383:16383" ht="4.5" customHeight="1">
      <c r="A8" s="510"/>
      <c r="B8" s="511"/>
      <c r="C8" s="511"/>
      <c r="D8" s="511"/>
      <c r="E8" s="511"/>
      <c r="F8" s="512"/>
      <c r="G8" s="658"/>
      <c r="H8" s="513"/>
      <c r="I8" s="514"/>
      <c r="J8" s="658"/>
      <c r="K8" s="513"/>
      <c r="L8" s="514"/>
      <c r="M8" s="658"/>
      <c r="N8" s="515"/>
      <c r="Q8" s="515"/>
      <c r="R8" s="514"/>
      <c r="XFC8" s="496"/>
    </row>
    <row r="9" spans="1:19 16383:16383" ht="16.5" customHeight="1">
      <c r="A9" s="510" t="s">
        <v>0</v>
      </c>
      <c r="B9" s="516" t="s">
        <v>186</v>
      </c>
      <c r="F9" s="514"/>
      <c r="G9" s="658"/>
      <c r="H9" s="655"/>
      <c r="I9" s="656"/>
      <c r="J9" s="658"/>
      <c r="K9" s="655"/>
      <c r="L9" s="656"/>
      <c r="M9" s="658"/>
      <c r="N9" s="655"/>
      <c r="O9" s="657"/>
      <c r="R9" s="517"/>
      <c r="XFC9" s="496"/>
    </row>
    <row r="10" spans="1:19 16383:16383" ht="28.5" customHeight="1">
      <c r="A10" s="518">
        <v>1</v>
      </c>
      <c r="B10" s="632" t="s">
        <v>510</v>
      </c>
      <c r="C10" s="633"/>
      <c r="D10" s="633"/>
      <c r="E10" s="633"/>
      <c r="F10" s="634"/>
      <c r="G10" s="519"/>
      <c r="H10" s="520"/>
      <c r="I10" s="521" t="s">
        <v>9</v>
      </c>
      <c r="J10" s="519"/>
      <c r="K10" s="520"/>
      <c r="L10" s="521" t="s">
        <v>9</v>
      </c>
      <c r="M10" s="519"/>
      <c r="N10" s="522"/>
      <c r="O10" s="523" t="s">
        <v>9</v>
      </c>
      <c r="P10" s="524"/>
      <c r="Q10" s="525"/>
      <c r="R10" s="521"/>
      <c r="XFC10" s="496"/>
    </row>
    <row r="11" spans="1:19 16383:16383" ht="28.5" customHeight="1">
      <c r="A11" s="518">
        <v>2</v>
      </c>
      <c r="B11" s="632" t="s">
        <v>511</v>
      </c>
      <c r="C11" s="633"/>
      <c r="D11" s="633"/>
      <c r="E11" s="633"/>
      <c r="F11" s="634"/>
      <c r="G11" s="519"/>
      <c r="H11" s="520"/>
      <c r="I11" s="521" t="s">
        <v>9</v>
      </c>
      <c r="J11" s="519"/>
      <c r="K11" s="520"/>
      <c r="L11" s="521" t="s">
        <v>9</v>
      </c>
      <c r="M11" s="519"/>
      <c r="N11" s="522"/>
      <c r="O11" s="523" t="s">
        <v>9</v>
      </c>
      <c r="P11" s="524"/>
      <c r="Q11" s="525"/>
      <c r="R11" s="521"/>
      <c r="XFC11" s="496"/>
    </row>
    <row r="12" spans="1:19 16383:16383" ht="28.5" customHeight="1">
      <c r="A12" s="518">
        <v>3</v>
      </c>
      <c r="B12" s="632" t="s">
        <v>512</v>
      </c>
      <c r="C12" s="633"/>
      <c r="D12" s="633"/>
      <c r="E12" s="633"/>
      <c r="F12" s="634"/>
      <c r="G12" s="519"/>
      <c r="H12" s="520"/>
      <c r="I12" s="521" t="s">
        <v>9</v>
      </c>
      <c r="J12" s="519"/>
      <c r="K12" s="520"/>
      <c r="L12" s="521" t="s">
        <v>9</v>
      </c>
      <c r="M12" s="519"/>
      <c r="N12" s="522"/>
      <c r="O12" s="523" t="s">
        <v>9</v>
      </c>
      <c r="P12" s="524"/>
      <c r="Q12" s="525"/>
      <c r="R12" s="521"/>
      <c r="XFC12" s="496"/>
    </row>
    <row r="13" spans="1:19 16383:16383" ht="45.75" customHeight="1">
      <c r="A13" s="518">
        <v>4</v>
      </c>
      <c r="B13" s="632" t="s">
        <v>513</v>
      </c>
      <c r="C13" s="633"/>
      <c r="D13" s="633"/>
      <c r="E13" s="633"/>
      <c r="F13" s="634"/>
      <c r="G13" s="519"/>
      <c r="H13" s="520"/>
      <c r="I13" s="521" t="s">
        <v>9</v>
      </c>
      <c r="J13" s="519"/>
      <c r="K13" s="520"/>
      <c r="L13" s="521" t="s">
        <v>9</v>
      </c>
      <c r="M13" s="519"/>
      <c r="N13" s="522"/>
      <c r="O13" s="523" t="s">
        <v>9</v>
      </c>
      <c r="P13" s="524"/>
      <c r="Q13" s="525"/>
      <c r="R13" s="521"/>
      <c r="XFC13" s="496"/>
    </row>
    <row r="14" spans="1:19 16383:16383" ht="16.5" customHeight="1">
      <c r="A14" s="518">
        <v>5</v>
      </c>
      <c r="B14" s="632" t="s">
        <v>514</v>
      </c>
      <c r="C14" s="633"/>
      <c r="D14" s="633"/>
      <c r="E14" s="633"/>
      <c r="F14" s="634"/>
      <c r="G14" s="519"/>
      <c r="H14" s="520"/>
      <c r="I14" s="521" t="s">
        <v>9</v>
      </c>
      <c r="J14" s="519"/>
      <c r="K14" s="520"/>
      <c r="L14" s="521" t="s">
        <v>9</v>
      </c>
      <c r="M14" s="519"/>
      <c r="N14" s="522"/>
      <c r="O14" s="523" t="s">
        <v>9</v>
      </c>
      <c r="P14" s="524"/>
      <c r="Q14" s="525"/>
      <c r="R14" s="521"/>
      <c r="XFC14" s="496"/>
    </row>
    <row r="15" spans="1:19 16383:16383" ht="28.5" customHeight="1">
      <c r="A15" s="518">
        <v>6</v>
      </c>
      <c r="B15" s="632" t="s">
        <v>515</v>
      </c>
      <c r="C15" s="633"/>
      <c r="D15" s="633"/>
      <c r="E15" s="633"/>
      <c r="F15" s="634"/>
      <c r="G15" s="519"/>
      <c r="H15" s="520"/>
      <c r="I15" s="521" t="s">
        <v>9</v>
      </c>
      <c r="J15" s="519"/>
      <c r="K15" s="520"/>
      <c r="L15" s="521" t="s">
        <v>9</v>
      </c>
      <c r="M15" s="519"/>
      <c r="N15" s="522"/>
      <c r="O15" s="523" t="s">
        <v>9</v>
      </c>
      <c r="P15" s="524"/>
      <c r="Q15" s="525"/>
      <c r="R15" s="521"/>
      <c r="XFC15" s="496"/>
    </row>
    <row r="16" spans="1:19 16383:16383" ht="5.25" customHeight="1">
      <c r="A16" s="510"/>
      <c r="B16" s="492"/>
      <c r="F16" s="514"/>
      <c r="G16" s="519"/>
      <c r="I16" s="526"/>
      <c r="J16" s="519"/>
      <c r="L16" s="526"/>
      <c r="M16" s="519"/>
      <c r="O16" s="527"/>
      <c r="R16" s="526"/>
      <c r="XFC16" s="496"/>
    </row>
    <row r="17" spans="1:18 16383:16383" ht="16.5" customHeight="1">
      <c r="A17" s="510" t="s">
        <v>1</v>
      </c>
      <c r="B17" s="630" t="s">
        <v>151</v>
      </c>
      <c r="C17" s="630"/>
      <c r="D17" s="630"/>
      <c r="E17" s="630"/>
      <c r="F17" s="631"/>
      <c r="G17" s="519"/>
      <c r="I17" s="517"/>
      <c r="J17" s="519"/>
      <c r="L17" s="517"/>
      <c r="M17" s="519"/>
      <c r="O17" s="528"/>
      <c r="R17" s="517"/>
      <c r="XFC17" s="496"/>
    </row>
    <row r="18" spans="1:18 16383:16383" ht="16.5" customHeight="1">
      <c r="A18" s="518">
        <v>1</v>
      </c>
      <c r="B18" s="632" t="s">
        <v>516</v>
      </c>
      <c r="C18" s="633"/>
      <c r="D18" s="633"/>
      <c r="E18" s="633"/>
      <c r="F18" s="634"/>
      <c r="G18" s="519"/>
      <c r="H18" s="520"/>
      <c r="I18" s="521" t="s">
        <v>9</v>
      </c>
      <c r="J18" s="519"/>
      <c r="K18" s="520"/>
      <c r="L18" s="521" t="s">
        <v>9</v>
      </c>
      <c r="M18" s="519"/>
      <c r="N18" s="522"/>
      <c r="O18" s="523" t="s">
        <v>9</v>
      </c>
      <c r="P18" s="524"/>
      <c r="Q18" s="525"/>
      <c r="R18" s="521"/>
      <c r="XFC18" s="496"/>
    </row>
    <row r="19" spans="1:18 16383:16383" ht="16.5" customHeight="1">
      <c r="A19" s="518">
        <v>3</v>
      </c>
      <c r="B19" s="632" t="s">
        <v>517</v>
      </c>
      <c r="C19" s="633"/>
      <c r="D19" s="633"/>
      <c r="E19" s="633"/>
      <c r="F19" s="634"/>
      <c r="G19" s="519"/>
      <c r="H19" s="520"/>
      <c r="I19" s="521" t="s">
        <v>9</v>
      </c>
      <c r="J19" s="519"/>
      <c r="K19" s="520"/>
      <c r="L19" s="521" t="s">
        <v>9</v>
      </c>
      <c r="M19" s="519"/>
      <c r="N19" s="522"/>
      <c r="O19" s="523" t="s">
        <v>9</v>
      </c>
      <c r="P19" s="524"/>
      <c r="Q19" s="525"/>
      <c r="R19" s="521"/>
      <c r="XFC19" s="496"/>
    </row>
    <row r="20" spans="1:18 16383:16383" ht="8.25" customHeight="1">
      <c r="A20" s="510"/>
      <c r="B20" s="492"/>
      <c r="F20" s="514"/>
      <c r="G20" s="519"/>
      <c r="I20" s="526"/>
      <c r="J20" s="519"/>
      <c r="L20" s="526"/>
      <c r="M20" s="519"/>
      <c r="O20" s="527"/>
      <c r="R20" s="526"/>
      <c r="XFC20" s="496"/>
    </row>
    <row r="21" spans="1:18 16383:16383" ht="15" customHeight="1">
      <c r="A21" s="529" t="s">
        <v>3</v>
      </c>
      <c r="B21" s="630" t="s">
        <v>187</v>
      </c>
      <c r="C21" s="630"/>
      <c r="D21" s="630"/>
      <c r="E21" s="630"/>
      <c r="F21" s="631"/>
      <c r="G21" s="519"/>
      <c r="I21" s="517"/>
      <c r="J21" s="519"/>
      <c r="L21" s="517"/>
      <c r="M21" s="519"/>
      <c r="O21" s="528"/>
      <c r="R21" s="517"/>
      <c r="XFC21" s="496"/>
    </row>
    <row r="22" spans="1:18 16383:16383" ht="28.5" customHeight="1">
      <c r="A22" s="518">
        <v>1</v>
      </c>
      <c r="B22" s="632" t="s">
        <v>518</v>
      </c>
      <c r="C22" s="633"/>
      <c r="D22" s="633"/>
      <c r="E22" s="633"/>
      <c r="F22" s="634"/>
      <c r="G22" s="519"/>
      <c r="H22" s="520"/>
      <c r="I22" s="521" t="s">
        <v>9</v>
      </c>
      <c r="J22" s="519"/>
      <c r="K22" s="520"/>
      <c r="L22" s="521" t="s">
        <v>9</v>
      </c>
      <c r="M22" s="519"/>
      <c r="N22" s="522"/>
      <c r="O22" s="523" t="s">
        <v>9</v>
      </c>
      <c r="P22" s="524"/>
      <c r="Q22" s="525"/>
      <c r="R22" s="521"/>
      <c r="XFC22" s="496"/>
    </row>
    <row r="23" spans="1:18 16383:16383" ht="28.5" customHeight="1">
      <c r="A23" s="518">
        <v>2</v>
      </c>
      <c r="B23" s="632" t="s">
        <v>519</v>
      </c>
      <c r="C23" s="633"/>
      <c r="D23" s="633"/>
      <c r="E23" s="633"/>
      <c r="F23" s="634"/>
      <c r="G23" s="519"/>
      <c r="H23" s="520"/>
      <c r="I23" s="521" t="s">
        <v>9</v>
      </c>
      <c r="J23" s="519"/>
      <c r="K23" s="520"/>
      <c r="L23" s="521" t="s">
        <v>9</v>
      </c>
      <c r="M23" s="519"/>
      <c r="N23" s="522"/>
      <c r="O23" s="523" t="s">
        <v>9</v>
      </c>
      <c r="P23" s="524"/>
      <c r="Q23" s="525"/>
      <c r="R23" s="521"/>
      <c r="XFC23" s="496"/>
    </row>
    <row r="24" spans="1:18 16383:16383" ht="28.5" customHeight="1">
      <c r="A24" s="518">
        <v>3</v>
      </c>
      <c r="B24" s="640" t="s">
        <v>520</v>
      </c>
      <c r="C24" s="641"/>
      <c r="D24" s="641"/>
      <c r="E24" s="641"/>
      <c r="F24" s="642"/>
      <c r="G24" s="519"/>
      <c r="H24" s="520"/>
      <c r="I24" s="521" t="s">
        <v>9</v>
      </c>
      <c r="J24" s="519"/>
      <c r="K24" s="520"/>
      <c r="L24" s="521" t="s">
        <v>9</v>
      </c>
      <c r="M24" s="519"/>
      <c r="N24" s="522"/>
      <c r="O24" s="523" t="s">
        <v>9</v>
      </c>
      <c r="P24" s="524"/>
      <c r="Q24" s="525"/>
      <c r="R24" s="521"/>
      <c r="XFC24" s="496"/>
    </row>
    <row r="25" spans="1:18 16383:16383" ht="43.5" customHeight="1">
      <c r="A25" s="518">
        <v>4</v>
      </c>
      <c r="B25" s="640" t="s">
        <v>521</v>
      </c>
      <c r="C25" s="641"/>
      <c r="D25" s="641"/>
      <c r="E25" s="641"/>
      <c r="F25" s="642"/>
      <c r="G25" s="519"/>
      <c r="H25" s="520"/>
      <c r="I25" s="521" t="s">
        <v>9</v>
      </c>
      <c r="J25" s="519"/>
      <c r="K25" s="520"/>
      <c r="L25" s="521" t="s">
        <v>9</v>
      </c>
      <c r="M25" s="519"/>
      <c r="N25" s="522"/>
      <c r="O25" s="523" t="s">
        <v>9</v>
      </c>
      <c r="P25" s="524"/>
      <c r="Q25" s="525"/>
      <c r="R25" s="521"/>
      <c r="XFC25" s="496"/>
    </row>
    <row r="26" spans="1:18 16383:16383" ht="8.25" customHeight="1">
      <c r="A26" s="510"/>
      <c r="B26" s="492"/>
      <c r="F26" s="514"/>
      <c r="G26" s="519"/>
      <c r="I26" s="526"/>
      <c r="J26" s="519"/>
      <c r="L26" s="526"/>
      <c r="M26" s="519"/>
      <c r="O26" s="527"/>
      <c r="R26" s="526"/>
      <c r="XFC26" s="496"/>
    </row>
    <row r="27" spans="1:18 16383:16383" ht="16.5" customHeight="1">
      <c r="A27" s="529" t="s">
        <v>12</v>
      </c>
      <c r="B27" s="630" t="s">
        <v>152</v>
      </c>
      <c r="C27" s="630"/>
      <c r="D27" s="630"/>
      <c r="E27" s="630"/>
      <c r="F27" s="631"/>
      <c r="G27" s="519"/>
      <c r="I27" s="517"/>
      <c r="J27" s="519"/>
      <c r="L27" s="517"/>
      <c r="M27" s="519"/>
      <c r="O27" s="528"/>
      <c r="R27" s="517"/>
      <c r="XFC27" s="496"/>
    </row>
    <row r="28" spans="1:18 16383:16383" ht="28.5" customHeight="1">
      <c r="A28" s="518">
        <v>1</v>
      </c>
      <c r="B28" s="632" t="s">
        <v>522</v>
      </c>
      <c r="C28" s="633"/>
      <c r="D28" s="633"/>
      <c r="E28" s="633"/>
      <c r="F28" s="634"/>
      <c r="G28" s="519"/>
      <c r="H28" s="520"/>
      <c r="I28" s="521" t="s">
        <v>9</v>
      </c>
      <c r="J28" s="519"/>
      <c r="K28" s="520"/>
      <c r="L28" s="521" t="s">
        <v>9</v>
      </c>
      <c r="M28" s="519"/>
      <c r="N28" s="522"/>
      <c r="O28" s="523" t="s">
        <v>9</v>
      </c>
      <c r="P28" s="524"/>
      <c r="Q28" s="525"/>
      <c r="R28" s="521"/>
      <c r="XFC28" s="496"/>
    </row>
    <row r="29" spans="1:18 16383:16383" ht="28.5" customHeight="1">
      <c r="A29" s="518">
        <v>2</v>
      </c>
      <c r="B29" s="632" t="s">
        <v>523</v>
      </c>
      <c r="C29" s="633"/>
      <c r="D29" s="633"/>
      <c r="E29" s="633"/>
      <c r="F29" s="634"/>
      <c r="G29" s="519"/>
      <c r="H29" s="520"/>
      <c r="I29" s="521" t="s">
        <v>9</v>
      </c>
      <c r="J29" s="519"/>
      <c r="K29" s="520"/>
      <c r="L29" s="521" t="s">
        <v>9</v>
      </c>
      <c r="M29" s="519"/>
      <c r="N29" s="522"/>
      <c r="O29" s="523" t="s">
        <v>9</v>
      </c>
      <c r="P29" s="524"/>
      <c r="Q29" s="525"/>
      <c r="R29" s="521"/>
      <c r="XFC29" s="496"/>
    </row>
    <row r="30" spans="1:18 16383:16383" ht="28.5" customHeight="1">
      <c r="A30" s="518">
        <v>3</v>
      </c>
      <c r="B30" s="632" t="s">
        <v>524</v>
      </c>
      <c r="C30" s="633"/>
      <c r="D30" s="633"/>
      <c r="E30" s="633"/>
      <c r="F30" s="634"/>
      <c r="G30" s="519"/>
      <c r="H30" s="520"/>
      <c r="I30" s="521" t="s">
        <v>9</v>
      </c>
      <c r="J30" s="519"/>
      <c r="K30" s="520"/>
      <c r="L30" s="521" t="s">
        <v>9</v>
      </c>
      <c r="M30" s="519"/>
      <c r="N30" s="522"/>
      <c r="O30" s="523" t="s">
        <v>9</v>
      </c>
      <c r="P30" s="524"/>
      <c r="Q30" s="525"/>
      <c r="R30" s="521"/>
      <c r="XFC30" s="496"/>
    </row>
    <row r="31" spans="1:18 16383:16383" ht="28.5" customHeight="1">
      <c r="A31" s="518">
        <v>4</v>
      </c>
      <c r="B31" s="632" t="s">
        <v>525</v>
      </c>
      <c r="C31" s="633"/>
      <c r="D31" s="633"/>
      <c r="E31" s="633"/>
      <c r="F31" s="634"/>
      <c r="G31" s="519"/>
      <c r="H31" s="520"/>
      <c r="I31" s="521" t="s">
        <v>9</v>
      </c>
      <c r="J31" s="519"/>
      <c r="K31" s="520"/>
      <c r="L31" s="521" t="s">
        <v>9</v>
      </c>
      <c r="M31" s="519"/>
      <c r="N31" s="522"/>
      <c r="O31" s="523" t="s">
        <v>9</v>
      </c>
      <c r="P31" s="524"/>
      <c r="Q31" s="525"/>
      <c r="R31" s="521"/>
      <c r="XFC31" s="496"/>
    </row>
    <row r="32" spans="1:18 16383:16383" ht="9" customHeight="1">
      <c r="A32" s="510"/>
      <c r="B32" s="492"/>
      <c r="F32" s="514"/>
      <c r="G32" s="530"/>
      <c r="I32" s="526"/>
      <c r="J32" s="530"/>
      <c r="L32" s="526"/>
      <c r="M32" s="530"/>
      <c r="O32" s="527"/>
      <c r="R32" s="526"/>
      <c r="XFC32" s="496"/>
    </row>
    <row r="33" spans="1:18 16383:16383" ht="16.5" customHeight="1">
      <c r="A33" s="529" t="s">
        <v>5</v>
      </c>
      <c r="B33" s="630" t="s">
        <v>188</v>
      </c>
      <c r="C33" s="630"/>
      <c r="D33" s="630"/>
      <c r="E33" s="630"/>
      <c r="F33" s="631"/>
      <c r="G33" s="519"/>
      <c r="J33" s="519"/>
      <c r="M33" s="519"/>
      <c r="XFC33" s="496"/>
    </row>
    <row r="34" spans="1:18 16383:16383" ht="16.5" customHeight="1">
      <c r="A34" s="518">
        <v>1</v>
      </c>
      <c r="B34" s="632" t="s">
        <v>526</v>
      </c>
      <c r="C34" s="633"/>
      <c r="D34" s="633"/>
      <c r="E34" s="633"/>
      <c r="F34" s="634"/>
      <c r="G34" s="519"/>
      <c r="H34" s="520"/>
      <c r="I34" s="521" t="s">
        <v>9</v>
      </c>
      <c r="J34" s="519"/>
      <c r="K34" s="520"/>
      <c r="L34" s="521" t="s">
        <v>9</v>
      </c>
      <c r="M34" s="519"/>
      <c r="N34" s="522"/>
      <c r="O34" s="523" t="s">
        <v>9</v>
      </c>
      <c r="P34" s="524"/>
      <c r="Q34" s="525"/>
      <c r="R34" s="521"/>
      <c r="XFC34" s="496"/>
    </row>
    <row r="35" spans="1:18 16383:16383" ht="28.5" customHeight="1">
      <c r="A35" s="518">
        <v>2</v>
      </c>
      <c r="B35" s="632" t="s">
        <v>527</v>
      </c>
      <c r="C35" s="633"/>
      <c r="D35" s="633"/>
      <c r="E35" s="633"/>
      <c r="F35" s="634"/>
      <c r="G35" s="519"/>
      <c r="H35" s="520"/>
      <c r="I35" s="521" t="s">
        <v>9</v>
      </c>
      <c r="J35" s="519"/>
      <c r="K35" s="520"/>
      <c r="L35" s="521" t="s">
        <v>9</v>
      </c>
      <c r="M35" s="519"/>
      <c r="N35" s="522"/>
      <c r="O35" s="523" t="s">
        <v>9</v>
      </c>
      <c r="P35" s="524"/>
      <c r="Q35" s="525"/>
      <c r="R35" s="521"/>
      <c r="XFC35" s="496"/>
    </row>
    <row r="36" spans="1:18 16383:16383" ht="8.25" customHeight="1">
      <c r="A36" s="510"/>
      <c r="B36" s="492"/>
      <c r="F36" s="514"/>
      <c r="G36" s="519"/>
      <c r="J36" s="519"/>
      <c r="M36" s="519"/>
      <c r="XFC36" s="496"/>
    </row>
    <row r="37" spans="1:18 16383:16383" ht="16.5" customHeight="1">
      <c r="A37" s="529" t="s">
        <v>13</v>
      </c>
      <c r="B37" s="630" t="s">
        <v>153</v>
      </c>
      <c r="C37" s="630"/>
      <c r="D37" s="630"/>
      <c r="E37" s="630"/>
      <c r="F37" s="631"/>
      <c r="G37" s="519"/>
      <c r="I37" s="517"/>
      <c r="J37" s="519"/>
      <c r="L37" s="517"/>
      <c r="M37" s="519"/>
      <c r="O37" s="528"/>
      <c r="R37" s="517"/>
      <c r="XFC37" s="496"/>
    </row>
    <row r="38" spans="1:18 16383:16383" ht="30" customHeight="1">
      <c r="A38" s="518">
        <v>1</v>
      </c>
      <c r="B38" s="632" t="s">
        <v>528</v>
      </c>
      <c r="C38" s="633"/>
      <c r="D38" s="633"/>
      <c r="E38" s="633"/>
      <c r="F38" s="634"/>
      <c r="G38" s="519"/>
      <c r="H38" s="520"/>
      <c r="I38" s="521" t="s">
        <v>9</v>
      </c>
      <c r="J38" s="519"/>
      <c r="K38" s="520"/>
      <c r="L38" s="521" t="s">
        <v>9</v>
      </c>
      <c r="M38" s="519"/>
      <c r="N38" s="522"/>
      <c r="O38" s="523" t="s">
        <v>9</v>
      </c>
      <c r="P38" s="524"/>
      <c r="Q38" s="525"/>
      <c r="R38" s="521"/>
      <c r="XFC38" s="496"/>
    </row>
    <row r="39" spans="1:18 16383:16383" ht="29.25" customHeight="1">
      <c r="A39" s="518">
        <v>2</v>
      </c>
      <c r="B39" s="632" t="s">
        <v>529</v>
      </c>
      <c r="C39" s="633"/>
      <c r="D39" s="633"/>
      <c r="E39" s="633"/>
      <c r="F39" s="634"/>
      <c r="G39" s="530"/>
      <c r="H39" s="520"/>
      <c r="I39" s="521" t="s">
        <v>9</v>
      </c>
      <c r="J39" s="530"/>
      <c r="K39" s="520"/>
      <c r="L39" s="521" t="s">
        <v>9</v>
      </c>
      <c r="M39" s="530"/>
      <c r="N39" s="522"/>
      <c r="O39" s="523" t="s">
        <v>9</v>
      </c>
      <c r="P39" s="524"/>
      <c r="Q39" s="525"/>
      <c r="R39" s="521"/>
      <c r="XFC39" s="496"/>
    </row>
    <row r="40" spans="1:18 16383:16383" ht="43.5" customHeight="1">
      <c r="A40" s="518">
        <v>3</v>
      </c>
      <c r="B40" s="632" t="s">
        <v>530</v>
      </c>
      <c r="C40" s="633"/>
      <c r="D40" s="633"/>
      <c r="E40" s="633"/>
      <c r="F40" s="634"/>
      <c r="G40" s="530"/>
      <c r="H40" s="531"/>
      <c r="I40" s="521" t="s">
        <v>9</v>
      </c>
      <c r="J40" s="530"/>
      <c r="K40" s="531"/>
      <c r="L40" s="521" t="s">
        <v>9</v>
      </c>
      <c r="M40" s="530"/>
      <c r="N40" s="532"/>
      <c r="O40" s="523" t="s">
        <v>9</v>
      </c>
      <c r="P40" s="533"/>
      <c r="Q40" s="534"/>
      <c r="R40" s="521"/>
      <c r="XFC40" s="496"/>
    </row>
    <row r="41" spans="1:18 16383:16383">
      <c r="A41" s="510"/>
      <c r="F41" s="514"/>
      <c r="G41" s="530"/>
      <c r="I41" s="526"/>
      <c r="J41" s="530"/>
      <c r="L41" s="526"/>
      <c r="M41" s="530"/>
      <c r="O41" s="527"/>
      <c r="R41" s="526"/>
      <c r="XFC41" s="496"/>
    </row>
    <row r="42" spans="1:18 16383:16383" ht="16.5" customHeight="1">
      <c r="A42" s="497" t="s">
        <v>39</v>
      </c>
      <c r="B42" s="497"/>
      <c r="C42" s="497"/>
      <c r="D42" s="497"/>
      <c r="E42" s="497"/>
      <c r="F42" s="535"/>
      <c r="G42" s="536"/>
      <c r="H42" s="507" t="s">
        <v>32</v>
      </c>
      <c r="I42" s="535" t="s">
        <v>8</v>
      </c>
      <c r="J42" s="536"/>
      <c r="K42" s="507" t="s">
        <v>32</v>
      </c>
      <c r="L42" s="535" t="s">
        <v>8</v>
      </c>
      <c r="M42" s="536"/>
      <c r="N42" s="497" t="s">
        <v>32</v>
      </c>
      <c r="O42" s="497" t="s">
        <v>8</v>
      </c>
      <c r="P42" s="497"/>
      <c r="Q42" s="497"/>
      <c r="R42" s="535" t="s">
        <v>8</v>
      </c>
      <c r="XFC42" s="496"/>
    </row>
    <row r="43" spans="1:18 16383:16383" ht="3.75" customHeight="1">
      <c r="F43" s="514"/>
      <c r="G43" s="519"/>
      <c r="I43" s="514"/>
      <c r="J43" s="519"/>
      <c r="L43" s="514"/>
      <c r="M43" s="519"/>
      <c r="R43" s="514"/>
      <c r="XFC43" s="496"/>
    </row>
    <row r="44" spans="1:18 16383:16383" ht="16.5" customHeight="1">
      <c r="A44" s="537" t="s">
        <v>0</v>
      </c>
      <c r="B44" s="636" t="s">
        <v>186</v>
      </c>
      <c r="C44" s="637"/>
      <c r="D44" s="637"/>
      <c r="E44" s="637"/>
      <c r="F44" s="638"/>
      <c r="G44" s="519"/>
      <c r="H44" s="520"/>
      <c r="I44" s="538" t="str">
        <f>IF(COUNT(I10:I15)=0,"-",SUM(I10:I15)/COUNT(I10:I15))</f>
        <v>-</v>
      </c>
      <c r="J44" s="519"/>
      <c r="K44" s="520"/>
      <c r="L44" s="538" t="str">
        <f>IF(COUNT(L10:L15)=0,"-",SUM(L10:L15)/COUNT(L10:L15))</f>
        <v>-</v>
      </c>
      <c r="M44" s="519"/>
      <c r="N44" s="522"/>
      <c r="O44" s="539" t="str">
        <f>IF(COUNT(O10:O15)=0,"-",SUM(O10:O15)/COUNT(O10:O15))</f>
        <v>-</v>
      </c>
      <c r="P44" s="540"/>
      <c r="Q44" s="525"/>
      <c r="R44" s="538" t="str">
        <f>IF(COUNT(R10:R15)=0,"-",SUM(R10:R15)/COUNT(R10:R15))</f>
        <v>-</v>
      </c>
      <c r="XFC44" s="496"/>
    </row>
    <row r="45" spans="1:18 16383:16383" ht="16.5" customHeight="1">
      <c r="A45" s="537" t="s">
        <v>1</v>
      </c>
      <c r="B45" s="639" t="s">
        <v>151</v>
      </c>
      <c r="C45" s="639"/>
      <c r="D45" s="639"/>
      <c r="E45" s="639"/>
      <c r="F45" s="639"/>
      <c r="G45" s="519"/>
      <c r="H45" s="520"/>
      <c r="I45" s="538" t="str">
        <f>IF(COUNT(I18:I19)=0,"-",SUM(I18:I19)/COUNT(I18:I19))</f>
        <v>-</v>
      </c>
      <c r="J45" s="519"/>
      <c r="K45" s="520"/>
      <c r="L45" s="538" t="str">
        <f>IF(COUNT(L18:L19)=0,"-",SUM(L18:L19)/COUNT(L18:L19))</f>
        <v>-</v>
      </c>
      <c r="M45" s="519"/>
      <c r="N45" s="522"/>
      <c r="O45" s="539" t="str">
        <f>IF(COUNT(O18:O19)=0,"-",SUM(O18:O19)/COUNT(O18:O19))</f>
        <v>-</v>
      </c>
      <c r="P45" s="540"/>
      <c r="Q45" s="525"/>
      <c r="R45" s="538" t="str">
        <f>IF(COUNT(R18:R19)=0,"-",SUM(R18:R19)/COUNT(R18:R19))</f>
        <v>-</v>
      </c>
      <c r="XFC45" s="496"/>
    </row>
    <row r="46" spans="1:18 16383:16383" ht="16.5" customHeight="1">
      <c r="A46" s="537" t="s">
        <v>3</v>
      </c>
      <c r="B46" s="639" t="s">
        <v>187</v>
      </c>
      <c r="C46" s="639"/>
      <c r="D46" s="639"/>
      <c r="E46" s="639"/>
      <c r="F46" s="639"/>
      <c r="G46" s="519"/>
      <c r="H46" s="520"/>
      <c r="I46" s="538" t="str">
        <f>IF(COUNT(I22:I25)=0,"-",SUM(I22:I25)/COUNT(I22:I25))</f>
        <v>-</v>
      </c>
      <c r="J46" s="519"/>
      <c r="K46" s="520"/>
      <c r="L46" s="538" t="str">
        <f>IF(COUNT(L22:L25)=0,"-",SUM(L22:L25)/COUNT(L22:L25))</f>
        <v>-</v>
      </c>
      <c r="M46" s="519"/>
      <c r="N46" s="522"/>
      <c r="O46" s="539" t="str">
        <f>IF(COUNT(O22:O25)=0,"-",SUM(O22:O25)/COUNT(O22:O25))</f>
        <v>-</v>
      </c>
      <c r="P46" s="540"/>
      <c r="Q46" s="525"/>
      <c r="R46" s="538" t="str">
        <f>IF(COUNT(R22:R25)=0,"-",SUM(R22:R25)/COUNT(R22:R25))</f>
        <v>-</v>
      </c>
      <c r="XFC46" s="496"/>
    </row>
    <row r="47" spans="1:18 16383:16383" ht="16.5" customHeight="1">
      <c r="A47" s="537" t="s">
        <v>4</v>
      </c>
      <c r="B47" s="639" t="s">
        <v>152</v>
      </c>
      <c r="C47" s="639"/>
      <c r="D47" s="639"/>
      <c r="E47" s="639"/>
      <c r="F47" s="639"/>
      <c r="G47" s="519"/>
      <c r="H47" s="520"/>
      <c r="I47" s="538" t="str">
        <f>IF(COUNT(I28:I31)=0,"-",SUM(I28:I31)/COUNT(I28:I31))</f>
        <v>-</v>
      </c>
      <c r="J47" s="519"/>
      <c r="K47" s="520"/>
      <c r="L47" s="538" t="str">
        <f>IF(COUNT(L28:L31)=0,"-",SUM(L28:L31)/COUNT(L28:L31))</f>
        <v>-</v>
      </c>
      <c r="M47" s="519"/>
      <c r="N47" s="522"/>
      <c r="O47" s="539" t="str">
        <f>IF(COUNT(O28:O31)=0,"-",SUM(O28:O31)/COUNT(O28:O31))</f>
        <v>-</v>
      </c>
      <c r="P47" s="540"/>
      <c r="Q47" s="525"/>
      <c r="R47" s="538" t="str">
        <f>IF(COUNT(R28:R31)=0,"-",SUM(R28:R31)/COUNT(R28:R31))</f>
        <v>-</v>
      </c>
      <c r="XFC47" s="496"/>
    </row>
    <row r="48" spans="1:18 16383:16383" ht="16.5" customHeight="1">
      <c r="A48" s="537" t="s">
        <v>5</v>
      </c>
      <c r="B48" s="639" t="s">
        <v>188</v>
      </c>
      <c r="C48" s="639"/>
      <c r="D48" s="639"/>
      <c r="E48" s="639"/>
      <c r="F48" s="639"/>
      <c r="G48" s="519"/>
      <c r="H48" s="520"/>
      <c r="I48" s="538" t="str">
        <f>IF(COUNT(I34:I35)=0,"-",SUM(I34:I35)/COUNT(I34:I35))</f>
        <v>-</v>
      </c>
      <c r="J48" s="519"/>
      <c r="K48" s="520"/>
      <c r="L48" s="538" t="str">
        <f>IF(COUNT(L34:L35)=0,"-",SUM(L34:L35)/COUNT(L34:L35))</f>
        <v>-</v>
      </c>
      <c r="M48" s="519"/>
      <c r="N48" s="522"/>
      <c r="O48" s="539" t="str">
        <f>IF(COUNT(O34:O35)=0,"-",SUM(O34:O35)/COUNT(O34:O35))</f>
        <v>-</v>
      </c>
      <c r="P48" s="540"/>
      <c r="Q48" s="525"/>
      <c r="R48" s="538" t="str">
        <f>IF(COUNT(R34:R35)=0,"-",SUM(R34:R35)/COUNT(R34:R35))</f>
        <v>-</v>
      </c>
      <c r="XFC48" s="496"/>
    </row>
    <row r="49" spans="1:18 16383:16383" ht="16.5" customHeight="1" thickBot="1">
      <c r="A49" s="537" t="s">
        <v>13</v>
      </c>
      <c r="B49" s="639" t="s">
        <v>153</v>
      </c>
      <c r="C49" s="639"/>
      <c r="D49" s="639"/>
      <c r="E49" s="639"/>
      <c r="F49" s="639"/>
      <c r="G49" s="519"/>
      <c r="H49" s="520"/>
      <c r="I49" s="541" t="str">
        <f>IF(COUNT(I38:I40)=0,"-",SUM(I38:I40)/COUNT(I38:I40))</f>
        <v>-</v>
      </c>
      <c r="J49" s="519"/>
      <c r="K49" s="520"/>
      <c r="L49" s="541" t="str">
        <f>IF(COUNT(L38:L40)=0,"-",SUM(L38:L40)/COUNT(L38:L40))</f>
        <v>-</v>
      </c>
      <c r="M49" s="519"/>
      <c r="N49" s="522"/>
      <c r="O49" s="542" t="str">
        <f>IF(COUNT(O38:O40)=0,"-",SUM(O38:O40)/COUNT(O38:O40))</f>
        <v>-</v>
      </c>
      <c r="P49" s="543"/>
      <c r="Q49" s="544"/>
      <c r="R49" s="541" t="str">
        <f>IF(COUNT(R38:R40)=0,"-",SUM(R38:R40)/COUNT(R38:R40))</f>
        <v>-</v>
      </c>
      <c r="XFC49" s="496"/>
    </row>
    <row r="50" spans="1:18 16383:16383" ht="16.5" customHeight="1" thickBot="1">
      <c r="A50" s="537" t="s">
        <v>154</v>
      </c>
      <c r="B50" s="635" t="s">
        <v>6</v>
      </c>
      <c r="C50" s="635"/>
      <c r="D50" s="635"/>
      <c r="E50" s="635"/>
      <c r="F50" s="635"/>
      <c r="G50" s="519"/>
      <c r="H50" s="520"/>
      <c r="I50" s="545" t="str">
        <f>IF(COUNT(I44:I49)=0,"-",SUM(I44:I49)/COUNT(I44:I49))</f>
        <v>-</v>
      </c>
      <c r="J50" s="519"/>
      <c r="K50" s="520"/>
      <c r="L50" s="545" t="str">
        <f>IF(COUNT(L44:L49)=0,"-",SUM(L44:L49)/COUNT(L44:L49))</f>
        <v>-</v>
      </c>
      <c r="M50" s="519"/>
      <c r="N50" s="522"/>
      <c r="O50" s="546" t="str">
        <f>IF(COUNT(O44:O49)=0,"-",SUM(O44:O49)/COUNT(O44:O49))</f>
        <v>-</v>
      </c>
      <c r="P50" s="547"/>
      <c r="Q50" s="548"/>
      <c r="R50" s="545" t="str">
        <f>IF(COUNT(R44:R49)=0,"-",SUM(R44:R49)/COUNT(R44:R49))</f>
        <v>-</v>
      </c>
      <c r="XFC50" s="496"/>
    </row>
    <row r="51" spans="1:18 16383:16383" ht="16.5" customHeight="1">
      <c r="A51" s="549" t="s">
        <v>476</v>
      </c>
      <c r="B51" s="550"/>
      <c r="C51" s="550"/>
      <c r="D51" s="551" t="str">
        <f>IF(COUNT(#REF!,#REF!,#REF!,#REF!,#REF!)=0,"",SUM(#REF!,#REF!,#REF!,#REF!,#REF!)/COUNT(#REF!,#REF!,#REF!,#REF!,#REF!))</f>
        <v/>
      </c>
      <c r="E51" s="552" t="str">
        <f>IF(D51="","",IF(D51&lt;6,"*",IF(D51&lt;7,"**",IF(D51&lt;8,"***",IF(D51&lt;=9,"****",IF(D51&gt;=9,"*****"))))))</f>
        <v/>
      </c>
      <c r="F51" s="553"/>
      <c r="G51" s="554"/>
      <c r="H51" s="555" t="s">
        <v>41</v>
      </c>
      <c r="I51" s="535"/>
      <c r="J51" s="554"/>
      <c r="K51" s="555" t="s">
        <v>41</v>
      </c>
      <c r="L51" s="535"/>
      <c r="M51" s="554"/>
      <c r="N51" s="556" t="s">
        <v>41</v>
      </c>
      <c r="O51" s="497"/>
      <c r="P51" s="497"/>
      <c r="Q51" s="557"/>
      <c r="R51" s="535"/>
      <c r="XFC51" s="496"/>
    </row>
    <row r="52" spans="1:18 16383:16383">
      <c r="A52" s="558"/>
      <c r="B52" s="558"/>
      <c r="C52" s="558"/>
      <c r="D52" s="558"/>
      <c r="E52" s="558"/>
      <c r="F52" s="559"/>
      <c r="G52" s="560"/>
      <c r="H52" s="643"/>
      <c r="I52" s="643"/>
      <c r="J52" s="643"/>
      <c r="K52" s="643"/>
      <c r="L52" s="643"/>
      <c r="M52" s="643"/>
      <c r="N52" s="643"/>
      <c r="O52" s="643"/>
      <c r="XFC52" s="496"/>
    </row>
    <row r="53" spans="1:18 16383:16383">
      <c r="A53" s="558"/>
      <c r="B53" s="558"/>
      <c r="C53" s="561"/>
      <c r="D53" s="561"/>
      <c r="E53" s="561"/>
      <c r="F53" s="562"/>
      <c r="G53" s="560"/>
      <c r="H53" s="643"/>
      <c r="I53" s="643"/>
      <c r="J53" s="643"/>
      <c r="K53" s="643"/>
      <c r="L53" s="643"/>
      <c r="M53" s="643"/>
      <c r="N53" s="643"/>
      <c r="O53" s="643"/>
      <c r="XFC53" s="496"/>
    </row>
    <row r="54" spans="1:18 16383:16383">
      <c r="A54" s="561"/>
      <c r="B54" s="561"/>
      <c r="C54" s="561"/>
      <c r="D54" s="561"/>
      <c r="E54" s="561"/>
      <c r="F54" s="562"/>
      <c r="G54" s="563"/>
      <c r="H54" s="643"/>
      <c r="I54" s="643"/>
      <c r="J54" s="643"/>
      <c r="K54" s="643"/>
      <c r="L54" s="643"/>
      <c r="M54" s="643"/>
      <c r="N54" s="643"/>
      <c r="O54" s="643"/>
      <c r="XFC54" s="496"/>
    </row>
    <row r="55" spans="1:18 16383:16383" ht="12.75" hidden="1" customHeight="1">
      <c r="A55" s="561"/>
      <c r="B55" s="561"/>
      <c r="C55" s="561"/>
      <c r="D55" s="561"/>
      <c r="E55" s="561"/>
      <c r="F55" s="562"/>
      <c r="G55" s="563"/>
      <c r="H55" s="643"/>
      <c r="I55" s="643"/>
      <c r="J55" s="643"/>
      <c r="K55" s="643"/>
      <c r="L55" s="643"/>
      <c r="M55" s="643"/>
      <c r="N55" s="643"/>
      <c r="O55" s="643"/>
      <c r="XFC55" s="496"/>
    </row>
    <row r="56" spans="1:18 16383:16383" ht="12.75" hidden="1" customHeight="1">
      <c r="A56" s="561"/>
      <c r="B56" s="561"/>
      <c r="C56" s="561"/>
      <c r="D56" s="561"/>
      <c r="E56" s="561"/>
      <c r="F56" s="562"/>
      <c r="G56" s="563"/>
      <c r="H56" s="643"/>
      <c r="I56" s="643"/>
      <c r="J56" s="643"/>
      <c r="K56" s="643"/>
      <c r="L56" s="643"/>
      <c r="M56" s="643"/>
      <c r="N56" s="643"/>
      <c r="O56" s="643"/>
      <c r="XFC56" s="496"/>
    </row>
    <row r="57" spans="1:18 16383:16383">
      <c r="A57" s="502"/>
      <c r="B57" s="502"/>
      <c r="C57" s="564"/>
      <c r="D57" s="502"/>
      <c r="E57" s="502"/>
      <c r="F57" s="505"/>
      <c r="G57" s="530"/>
      <c r="H57" s="643"/>
      <c r="I57" s="643"/>
      <c r="J57" s="643"/>
      <c r="K57" s="643"/>
      <c r="L57" s="643"/>
      <c r="M57" s="643"/>
      <c r="N57" s="643"/>
      <c r="O57" s="643"/>
      <c r="XFC57" s="496"/>
    </row>
    <row r="58" spans="1:18 16383:16383">
      <c r="A58" s="502"/>
      <c r="B58" s="502"/>
      <c r="C58" s="564"/>
      <c r="D58" s="502"/>
      <c r="E58" s="502"/>
      <c r="F58" s="505"/>
      <c r="G58" s="530"/>
      <c r="H58" s="643"/>
      <c r="I58" s="643"/>
      <c r="J58" s="643"/>
      <c r="K58" s="643"/>
      <c r="L58" s="643"/>
      <c r="M58" s="643"/>
      <c r="N58" s="643"/>
      <c r="O58" s="643"/>
      <c r="XFC58" s="496"/>
    </row>
    <row r="59" spans="1:18 16383:16383">
      <c r="A59" s="565"/>
      <c r="B59" s="565"/>
      <c r="C59" s="565"/>
      <c r="D59" s="565"/>
      <c r="E59" s="565"/>
      <c r="F59" s="566"/>
      <c r="G59" s="567"/>
      <c r="H59" s="644"/>
      <c r="I59" s="644"/>
      <c r="J59" s="644"/>
      <c r="K59" s="644"/>
      <c r="L59" s="644"/>
      <c r="M59" s="644"/>
      <c r="N59" s="644"/>
      <c r="O59" s="644"/>
      <c r="XFC59" s="568"/>
    </row>
    <row r="61" spans="1:18 16383:16383" hidden="1">
      <c r="E61" s="570"/>
    </row>
    <row r="62" spans="1:18 16383:16383">
      <c r="XFC62" s="502"/>
    </row>
    <row r="63" spans="1:18 16383:16383" hidden="1">
      <c r="XFC63" s="502"/>
    </row>
    <row r="64" spans="1:18 16383:16383" hidden="1">
      <c r="XFC64" s="502"/>
    </row>
    <row r="65" spans="16383:16383" hidden="1">
      <c r="XFC65" s="502"/>
    </row>
    <row r="66" spans="16383:16383" hidden="1">
      <c r="XFC66" s="502"/>
    </row>
    <row r="67" spans="16383:16383" hidden="1">
      <c r="XFC67" s="502"/>
    </row>
    <row r="68" spans="16383:16383">
      <c r="XFC68" s="502"/>
    </row>
    <row r="69" spans="16383:16383"/>
  </sheetData>
  <sheetProtection selectLockedCells="1"/>
  <mergeCells count="47">
    <mergeCell ref="A1:I2"/>
    <mergeCell ref="G4:O4"/>
    <mergeCell ref="C5:E5"/>
    <mergeCell ref="G5:O5"/>
    <mergeCell ref="H9:I9"/>
    <mergeCell ref="K9:L9"/>
    <mergeCell ref="N9:O9"/>
    <mergeCell ref="G7:G9"/>
    <mergeCell ref="J7:J9"/>
    <mergeCell ref="M7:M9"/>
    <mergeCell ref="C4:E4"/>
    <mergeCell ref="B13:F13"/>
    <mergeCell ref="H52:O59"/>
    <mergeCell ref="B35:F35"/>
    <mergeCell ref="A7:F7"/>
    <mergeCell ref="A5:B5"/>
    <mergeCell ref="B11:F11"/>
    <mergeCell ref="B18:F18"/>
    <mergeCell ref="B15:F15"/>
    <mergeCell ref="B12:F12"/>
    <mergeCell ref="B14:F14"/>
    <mergeCell ref="B21:F21"/>
    <mergeCell ref="B29:F29"/>
    <mergeCell ref="B17:F17"/>
    <mergeCell ref="B10:F10"/>
    <mergeCell ref="B19:F19"/>
    <mergeCell ref="B34:F34"/>
    <mergeCell ref="B25:F25"/>
    <mergeCell ref="B30:F30"/>
    <mergeCell ref="B22:F22"/>
    <mergeCell ref="B23:F23"/>
    <mergeCell ref="B24:F24"/>
    <mergeCell ref="B33:F33"/>
    <mergeCell ref="B27:F27"/>
    <mergeCell ref="B31:F31"/>
    <mergeCell ref="B50:F50"/>
    <mergeCell ref="B44:F44"/>
    <mergeCell ref="B37:F37"/>
    <mergeCell ref="B38:F38"/>
    <mergeCell ref="B49:F49"/>
    <mergeCell ref="B47:F47"/>
    <mergeCell ref="B48:F48"/>
    <mergeCell ref="B45:F45"/>
    <mergeCell ref="B46:F46"/>
    <mergeCell ref="B40:F40"/>
    <mergeCell ref="B39:F39"/>
    <mergeCell ref="B28:F28"/>
  </mergeCells>
  <phoneticPr fontId="7" type="noConversion"/>
  <conditionalFormatting sqref="I10:I15 L10:L15 O10:P15 R10:R15 R18:R19 R22:R25 R28:R31 R34:R35 R38:R40 R44:R50">
    <cfRule type="cellIs" dxfId="119" priority="37" stopIfTrue="1" operator="between">
      <formula>7</formula>
      <formula>10</formula>
    </cfRule>
    <cfRule type="cellIs" dxfId="118" priority="38" stopIfTrue="1" operator="between">
      <formula>5</formula>
      <formula>6.99</formula>
    </cfRule>
    <cfRule type="cellIs" dxfId="117" priority="39" stopIfTrue="1" operator="between">
      <formula>0</formula>
      <formula>4.99</formula>
    </cfRule>
  </conditionalFormatting>
  <conditionalFormatting sqref="I18:I19 I22:I25 I28:I31 I34:I35 I38:I40 I44:I50">
    <cfRule type="cellIs" dxfId="116" priority="13" stopIfTrue="1" operator="between">
      <formula>7</formula>
      <formula>10</formula>
    </cfRule>
    <cfRule type="cellIs" dxfId="115" priority="14" stopIfTrue="1" operator="between">
      <formula>5</formula>
      <formula>6.99</formula>
    </cfRule>
    <cfRule type="cellIs" dxfId="114" priority="15" stopIfTrue="1" operator="between">
      <formula>0</formula>
      <formula>4.99</formula>
    </cfRule>
  </conditionalFormatting>
  <conditionalFormatting sqref="L18:L19 L22:L25 L28:L31 L34:L35 L38:L40 L44:L50">
    <cfRule type="cellIs" dxfId="113" priority="10" stopIfTrue="1" operator="between">
      <formula>7</formula>
      <formula>10</formula>
    </cfRule>
    <cfRule type="cellIs" dxfId="112" priority="11" stopIfTrue="1" operator="between">
      <formula>5</formula>
      <formula>6.99</formula>
    </cfRule>
    <cfRule type="cellIs" dxfId="111" priority="12" stopIfTrue="1" operator="between">
      <formula>0</formula>
      <formula>4.99</formula>
    </cfRule>
  </conditionalFormatting>
  <conditionalFormatting sqref="O18:P19 O22:P25 O28:P31 O34:P35 O38:P40 O44:P50">
    <cfRule type="cellIs" dxfId="110" priority="4" stopIfTrue="1" operator="between">
      <formula>7</formula>
      <formula>10</formula>
    </cfRule>
    <cfRule type="cellIs" dxfId="109" priority="5" stopIfTrue="1" operator="between">
      <formula>5</formula>
      <formula>6.99</formula>
    </cfRule>
    <cfRule type="cellIs" dxfId="108" priority="6" stopIfTrue="1" operator="between">
      <formula>0</formula>
      <formula>4.99</formula>
    </cfRule>
  </conditionalFormatting>
  <dataValidations count="2">
    <dataValidation type="list" allowBlank="1" showInputMessage="1" showErrorMessage="1" sqref="R38:R40 R34:R35 R18:R19 R22:R25 R28:R31 I18:I19 O10:P15 L34:L35 I34:I35 I22:I25 O34:P35 I38:I40 L22:L25 L18:L19 I28:I31 O22:P25 O18:P19 L28:L31 O38:P40 O28:P31 L10:L15 I10:I15 R10:R15 L38:L40" xr:uid="{00000000-0002-0000-0300-000000000000}">
      <formula1>Scale</formula1>
    </dataValidation>
    <dataValidation type="list" allowBlank="1" showInputMessage="1" showErrorMessage="1" sqref="G5:O5" xr:uid="{00000000-0002-0000-0300-000001000000}">
      <formula1>$Q$5:$S$5</formula1>
    </dataValidation>
  </dataValidations>
  <pageMargins left="0.74803149606299213" right="0.74803149606299213" top="0.6692913385826772" bottom="0.31496062992125984" header="0.51181102362204722" footer="0.31496062992125984"/>
  <pageSetup paperSize="9" scale="45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7C2C-EB4C-4E85-AE4C-943884913BB7}">
  <sheetPr>
    <tabColor rgb="FF92D050"/>
  </sheetPr>
  <dimension ref="A1:XEX70"/>
  <sheetViews>
    <sheetView workbookViewId="0">
      <selection activeCell="F5" sqref="F5"/>
    </sheetView>
  </sheetViews>
  <sheetFormatPr defaultColWidth="0" defaultRowHeight="0" customHeight="1" zeroHeight="1"/>
  <cols>
    <col min="1" max="1" width="3.26953125" style="493" customWidth="1"/>
    <col min="2" max="2" width="11.453125" style="493" customWidth="1"/>
    <col min="3" max="3" width="23.54296875" style="493" customWidth="1"/>
    <col min="4" max="4" width="1.7265625" style="493" customWidth="1"/>
    <col min="5" max="5" width="13.7265625" style="493" customWidth="1"/>
    <col min="6" max="6" width="22.54296875" style="493" customWidth="1"/>
    <col min="7" max="7" width="1.26953125" style="493" customWidth="1"/>
    <col min="8" max="8" width="18.7265625" style="492" bestFit="1" customWidth="1"/>
    <col min="9" max="9" width="18.7265625" style="492" customWidth="1"/>
    <col min="10" max="10" width="1.26953125" style="493" customWidth="1"/>
    <col min="11" max="30" width="9.1796875" style="493" hidden="1"/>
    <col min="31" max="32" width="0" style="493" hidden="1"/>
    <col min="33" max="34" width="9.1796875" style="493" hidden="1"/>
    <col min="35" max="36" width="0" style="493" hidden="1"/>
    <col min="37" max="16377" width="9.1796875" style="493" hidden="1"/>
    <col min="16378" max="16378" width="1.7265625" style="569" customWidth="1"/>
    <col min="16379" max="16383" width="2.1796875" style="493" hidden="1" customWidth="1"/>
    <col min="16384" max="16384" width="2.1796875" style="493" hidden="1"/>
  </cols>
  <sheetData>
    <row r="1" spans="1:14 16378:16378" ht="39" customHeight="1">
      <c r="A1" s="649" t="s">
        <v>442</v>
      </c>
      <c r="B1" s="649"/>
      <c r="C1" s="649"/>
      <c r="D1" s="649"/>
      <c r="E1" s="649"/>
      <c r="F1" s="649"/>
      <c r="G1" s="649"/>
      <c r="H1" s="649"/>
      <c r="I1" s="649"/>
      <c r="XEX1" s="494"/>
    </row>
    <row r="2" spans="1:14 16378:16378" ht="21.75" hidden="1" customHeight="1">
      <c r="A2" s="495"/>
      <c r="B2" s="495"/>
      <c r="C2" s="495"/>
      <c r="D2" s="495"/>
      <c r="E2" s="495"/>
      <c r="F2" s="495"/>
      <c r="G2" s="495"/>
      <c r="J2" s="495"/>
      <c r="XEX2" s="496"/>
    </row>
    <row r="3" spans="1:14 16378:16378" ht="16" hidden="1">
      <c r="A3" s="497" t="s">
        <v>414</v>
      </c>
      <c r="B3" s="498"/>
      <c r="C3" s="498"/>
      <c r="D3" s="497"/>
      <c r="E3" s="497"/>
      <c r="F3" s="497" t="s">
        <v>34</v>
      </c>
      <c r="G3" s="498"/>
      <c r="H3" s="499"/>
      <c r="I3" s="499"/>
      <c r="J3" s="498"/>
      <c r="XEX3" s="496"/>
    </row>
    <row r="4" spans="1:14 16378:16378" ht="16.5" customHeight="1">
      <c r="A4" s="500" t="s">
        <v>474</v>
      </c>
      <c r="B4" s="500"/>
      <c r="C4" s="652"/>
      <c r="D4" s="653"/>
      <c r="E4" s="654"/>
      <c r="F4" s="500" t="s">
        <v>441</v>
      </c>
      <c r="G4" s="650"/>
      <c r="H4" s="651"/>
      <c r="I4" s="651"/>
      <c r="J4" s="651"/>
      <c r="XEX4" s="496"/>
    </row>
    <row r="5" spans="1:14 16378:16378" ht="16.5" customHeight="1">
      <c r="A5" s="647" t="s">
        <v>14</v>
      </c>
      <c r="B5" s="648"/>
      <c r="C5" s="652"/>
      <c r="D5" s="653"/>
      <c r="E5" s="654"/>
      <c r="F5" s="500" t="s">
        <v>509</v>
      </c>
      <c r="G5" s="650"/>
      <c r="H5" s="651"/>
      <c r="I5" s="651"/>
      <c r="J5" s="651"/>
      <c r="L5" s="501" t="s">
        <v>415</v>
      </c>
      <c r="M5" s="501" t="s">
        <v>416</v>
      </c>
      <c r="N5" s="501" t="s">
        <v>417</v>
      </c>
      <c r="XEX5" s="496"/>
    </row>
    <row r="6" spans="1:14 16378:16378" s="502" customFormat="1" ht="6" customHeight="1">
      <c r="G6" s="503"/>
      <c r="H6" s="504"/>
      <c r="I6" s="504"/>
      <c r="J6" s="503"/>
      <c r="M6" s="505"/>
      <c r="XEX6" s="506"/>
    </row>
    <row r="7" spans="1:14 16378:16378" ht="16.5" customHeight="1">
      <c r="A7" s="645" t="s">
        <v>38</v>
      </c>
      <c r="B7" s="645"/>
      <c r="C7" s="645"/>
      <c r="D7" s="645"/>
      <c r="E7" s="645"/>
      <c r="F7" s="646"/>
      <c r="G7" s="658"/>
      <c r="H7" s="507" t="s">
        <v>32</v>
      </c>
      <c r="I7" s="508" t="s">
        <v>8</v>
      </c>
      <c r="J7" s="658"/>
      <c r="K7" s="497"/>
      <c r="L7" s="497"/>
      <c r="M7" s="508" t="s">
        <v>8</v>
      </c>
      <c r="XEX7" s="496"/>
    </row>
    <row r="8" spans="1:14 16378:16378" ht="4.5" customHeight="1">
      <c r="A8" s="510"/>
      <c r="B8" s="511"/>
      <c r="C8" s="511"/>
      <c r="D8" s="511"/>
      <c r="E8" s="511"/>
      <c r="F8" s="512"/>
      <c r="G8" s="658"/>
      <c r="H8" s="513"/>
      <c r="I8" s="513"/>
      <c r="J8" s="658"/>
      <c r="L8" s="515"/>
      <c r="M8" s="514"/>
      <c r="XEX8" s="496"/>
    </row>
    <row r="9" spans="1:14 16378:16378" ht="16.5" customHeight="1">
      <c r="A9" s="510" t="s">
        <v>0</v>
      </c>
      <c r="B9" s="516" t="s">
        <v>186</v>
      </c>
      <c r="F9" s="514"/>
      <c r="G9" s="658"/>
      <c r="H9" s="655"/>
      <c r="I9" s="657"/>
      <c r="J9" s="658"/>
      <c r="M9" s="517"/>
      <c r="XEX9" s="496"/>
    </row>
    <row r="10" spans="1:14 16378:16378" ht="28.5" customHeight="1">
      <c r="A10" s="518">
        <v>1</v>
      </c>
      <c r="B10" s="632" t="s">
        <v>461</v>
      </c>
      <c r="C10" s="633"/>
      <c r="D10" s="633"/>
      <c r="E10" s="633"/>
      <c r="F10" s="634"/>
      <c r="G10" s="519"/>
      <c r="H10" s="520"/>
      <c r="I10" s="520"/>
      <c r="J10" s="519"/>
      <c r="K10" s="524"/>
      <c r="L10" s="525"/>
      <c r="M10" s="521"/>
      <c r="XEX10" s="496"/>
    </row>
    <row r="11" spans="1:14 16378:16378" ht="28.5" customHeight="1">
      <c r="A11" s="518">
        <v>2</v>
      </c>
      <c r="B11" s="632" t="s">
        <v>462</v>
      </c>
      <c r="C11" s="633"/>
      <c r="D11" s="633"/>
      <c r="E11" s="633"/>
      <c r="F11" s="634"/>
      <c r="G11" s="519"/>
      <c r="H11" s="520"/>
      <c r="I11" s="520"/>
      <c r="J11" s="519"/>
      <c r="K11" s="524"/>
      <c r="L11" s="525"/>
      <c r="M11" s="521"/>
      <c r="XEX11" s="496"/>
    </row>
    <row r="12" spans="1:14 16378:16378" ht="28.5" customHeight="1">
      <c r="A12" s="518">
        <v>3</v>
      </c>
      <c r="B12" s="632" t="s">
        <v>463</v>
      </c>
      <c r="C12" s="633"/>
      <c r="D12" s="633"/>
      <c r="E12" s="633"/>
      <c r="F12" s="634"/>
      <c r="G12" s="519"/>
      <c r="H12" s="520"/>
      <c r="I12" s="520"/>
      <c r="J12" s="519"/>
      <c r="K12" s="524"/>
      <c r="L12" s="525"/>
      <c r="M12" s="521"/>
      <c r="XEX12" s="496"/>
    </row>
    <row r="13" spans="1:14 16378:16378" ht="33.75" customHeight="1">
      <c r="A13" s="518">
        <v>4</v>
      </c>
      <c r="B13" s="632" t="s">
        <v>464</v>
      </c>
      <c r="C13" s="633"/>
      <c r="D13" s="633"/>
      <c r="E13" s="633"/>
      <c r="F13" s="634"/>
      <c r="G13" s="519"/>
      <c r="H13" s="520"/>
      <c r="I13" s="520"/>
      <c r="J13" s="519"/>
      <c r="K13" s="524"/>
      <c r="L13" s="525"/>
      <c r="M13" s="521"/>
      <c r="XEX13" s="496"/>
    </row>
    <row r="14" spans="1:14 16378:16378" ht="16.5" customHeight="1">
      <c r="A14" s="518">
        <v>5</v>
      </c>
      <c r="B14" s="632" t="s">
        <v>465</v>
      </c>
      <c r="C14" s="633"/>
      <c r="D14" s="633"/>
      <c r="E14" s="633"/>
      <c r="F14" s="634"/>
      <c r="G14" s="519"/>
      <c r="H14" s="520"/>
      <c r="I14" s="520"/>
      <c r="J14" s="519"/>
      <c r="K14" s="524"/>
      <c r="L14" s="525"/>
      <c r="M14" s="521"/>
      <c r="XEX14" s="496"/>
    </row>
    <row r="15" spans="1:14 16378:16378" ht="28.5" customHeight="1">
      <c r="A15" s="518">
        <v>6</v>
      </c>
      <c r="B15" s="632" t="s">
        <v>466</v>
      </c>
      <c r="C15" s="633"/>
      <c r="D15" s="633"/>
      <c r="E15" s="633"/>
      <c r="F15" s="634"/>
      <c r="G15" s="519"/>
      <c r="H15" s="520"/>
      <c r="I15" s="520"/>
      <c r="J15" s="519"/>
      <c r="K15" s="524"/>
      <c r="L15" s="525"/>
      <c r="M15" s="521"/>
      <c r="XEX15" s="496"/>
    </row>
    <row r="16" spans="1:14 16378:16378" ht="42.75" customHeight="1">
      <c r="A16" s="518">
        <v>7</v>
      </c>
      <c r="B16" s="632" t="s">
        <v>473</v>
      </c>
      <c r="C16" s="633"/>
      <c r="D16" s="633"/>
      <c r="E16" s="633"/>
      <c r="F16" s="634"/>
      <c r="G16" s="519"/>
      <c r="H16" s="520"/>
      <c r="I16" s="520"/>
      <c r="J16" s="519"/>
      <c r="K16" s="524"/>
      <c r="L16" s="525"/>
      <c r="M16" s="521"/>
      <c r="XEX16" s="496"/>
    </row>
    <row r="17" spans="1:13 16378:16378" ht="43.5" customHeight="1">
      <c r="A17" s="518">
        <v>8</v>
      </c>
      <c r="B17" s="640" t="s">
        <v>467</v>
      </c>
      <c r="C17" s="641"/>
      <c r="D17" s="641"/>
      <c r="E17" s="641"/>
      <c r="F17" s="642"/>
      <c r="G17" s="519"/>
      <c r="H17" s="520"/>
      <c r="I17" s="520"/>
      <c r="J17" s="519"/>
      <c r="K17" s="524"/>
      <c r="L17" s="525"/>
      <c r="M17" s="521"/>
      <c r="XEX17" s="496"/>
    </row>
    <row r="18" spans="1:13 16378:16378" ht="28.5" customHeight="1">
      <c r="A18" s="518">
        <v>9</v>
      </c>
      <c r="B18" s="632" t="s">
        <v>468</v>
      </c>
      <c r="C18" s="633"/>
      <c r="D18" s="633"/>
      <c r="E18" s="633"/>
      <c r="F18" s="634"/>
      <c r="G18" s="519"/>
      <c r="H18" s="520"/>
      <c r="I18" s="520"/>
      <c r="J18" s="519"/>
      <c r="K18" s="524"/>
      <c r="L18" s="525"/>
      <c r="M18" s="521"/>
      <c r="XEX18" s="496"/>
    </row>
    <row r="19" spans="1:13 16378:16378" ht="16.5" customHeight="1">
      <c r="A19" s="518">
        <v>10</v>
      </c>
      <c r="B19" s="632" t="s">
        <v>469</v>
      </c>
      <c r="C19" s="633"/>
      <c r="D19" s="633"/>
      <c r="E19" s="633"/>
      <c r="F19" s="634"/>
      <c r="G19" s="519"/>
      <c r="H19" s="520"/>
      <c r="I19" s="520"/>
      <c r="J19" s="519"/>
      <c r="K19" s="524"/>
      <c r="L19" s="525"/>
      <c r="M19" s="521"/>
      <c r="XEX19" s="496"/>
    </row>
    <row r="20" spans="1:13 16378:16378" ht="28.5" customHeight="1">
      <c r="A20" s="518">
        <v>11</v>
      </c>
      <c r="B20" s="632" t="s">
        <v>470</v>
      </c>
      <c r="C20" s="633"/>
      <c r="D20" s="633"/>
      <c r="E20" s="633"/>
      <c r="F20" s="634"/>
      <c r="G20" s="519"/>
      <c r="H20" s="520"/>
      <c r="I20" s="520"/>
      <c r="J20" s="519"/>
      <c r="K20" s="524"/>
      <c r="L20" s="525"/>
      <c r="M20" s="521"/>
      <c r="XEX20" s="496"/>
    </row>
    <row r="21" spans="1:13 16378:16378" ht="30" customHeight="1">
      <c r="A21" s="518">
        <v>12</v>
      </c>
      <c r="B21" s="632" t="s">
        <v>471</v>
      </c>
      <c r="C21" s="633"/>
      <c r="D21" s="633"/>
      <c r="E21" s="633"/>
      <c r="F21" s="634"/>
      <c r="G21" s="519"/>
      <c r="H21" s="520"/>
      <c r="I21" s="520"/>
      <c r="J21" s="519"/>
      <c r="K21" s="524"/>
      <c r="L21" s="525"/>
      <c r="M21" s="521"/>
      <c r="XEX21" s="496"/>
    </row>
    <row r="22" spans="1:13 16378:16378" ht="29.25" customHeight="1">
      <c r="A22" s="518">
        <v>13</v>
      </c>
      <c r="B22" s="632" t="s">
        <v>472</v>
      </c>
      <c r="C22" s="633"/>
      <c r="D22" s="633"/>
      <c r="E22" s="633"/>
      <c r="F22" s="634"/>
      <c r="G22" s="530"/>
      <c r="H22" s="520"/>
      <c r="I22" s="520"/>
      <c r="J22" s="530"/>
      <c r="K22" s="524"/>
      <c r="L22" s="525"/>
      <c r="M22" s="521"/>
      <c r="XEX22" s="496"/>
    </row>
    <row r="23" spans="1:13 16378:16378" ht="16" hidden="1">
      <c r="A23" s="510"/>
      <c r="F23" s="514"/>
      <c r="G23" s="530"/>
      <c r="J23" s="530"/>
      <c r="M23" s="526"/>
      <c r="XEX23" s="496"/>
    </row>
    <row r="24" spans="1:13 16378:16378" ht="16.5" customHeight="1">
      <c r="A24" s="497" t="s">
        <v>39</v>
      </c>
      <c r="B24" s="497"/>
      <c r="C24" s="497"/>
      <c r="D24" s="497"/>
      <c r="E24" s="497"/>
      <c r="F24" s="535"/>
      <c r="G24" s="536"/>
      <c r="H24" s="507" t="s">
        <v>32</v>
      </c>
      <c r="I24" s="535" t="s">
        <v>8</v>
      </c>
      <c r="J24" s="536"/>
      <c r="K24" s="497"/>
      <c r="L24" s="497"/>
      <c r="M24" s="535" t="s">
        <v>8</v>
      </c>
      <c r="XEX24" s="496"/>
    </row>
    <row r="25" spans="1:13 16378:16378" ht="3.75" customHeight="1">
      <c r="F25" s="514"/>
      <c r="G25" s="519"/>
      <c r="J25" s="519"/>
      <c r="M25" s="514"/>
      <c r="XEX25" s="496"/>
    </row>
    <row r="26" spans="1:13 16378:16378" ht="15.75" customHeight="1">
      <c r="A26" s="681"/>
      <c r="B26" s="682"/>
      <c r="C26" s="682"/>
      <c r="D26" s="682"/>
      <c r="E26" s="682"/>
      <c r="F26" s="683"/>
      <c r="G26" s="619"/>
      <c r="H26" s="620"/>
      <c r="I26" s="620">
        <f>I10+I11+I12+I13+I14+I15+I16+I17+I18+I19+I20+I21+I22</f>
        <v>0</v>
      </c>
      <c r="J26" s="619"/>
      <c r="M26" s="514"/>
      <c r="XEX26" s="496"/>
    </row>
    <row r="27" spans="1:13 16378:16378" ht="16.5" customHeight="1">
      <c r="A27" s="549" t="s">
        <v>475</v>
      </c>
      <c r="B27" s="550"/>
      <c r="C27" s="550"/>
      <c r="D27" s="617" t="str">
        <f>IF(COUNT(#REF!,#REF!,#REF!,#REF!,#REF!)=0,"",SUM(#REF!,#REF!,#REF!,#REF!,#REF!)/COUNT(#REF!,#REF!,#REF!,#REF!,#REF!))</f>
        <v/>
      </c>
      <c r="E27" s="557" t="str">
        <f>IF(D27="","",IF(D27&lt;6,"*",IF(D27&lt;7,"**",IF(D27&lt;8,"***",IF(D27&lt;=9,"****",IF(D27&gt;=9,"*****"))))))</f>
        <v/>
      </c>
      <c r="F27" s="618"/>
      <c r="G27" s="554"/>
      <c r="H27" s="555"/>
      <c r="I27" s="555"/>
      <c r="J27" s="554"/>
      <c r="K27" s="497"/>
      <c r="L27" s="557"/>
      <c r="M27" s="535"/>
      <c r="XEX27" s="496"/>
    </row>
    <row r="28" spans="1:13 16378:16378" ht="16" hidden="1">
      <c r="A28" s="558"/>
      <c r="B28" s="679"/>
      <c r="C28" s="679"/>
      <c r="D28" s="679"/>
      <c r="E28" s="679"/>
      <c r="F28" s="679"/>
      <c r="G28" s="679"/>
      <c r="H28" s="679"/>
      <c r="I28" s="679"/>
      <c r="J28" s="679"/>
      <c r="XEX28" s="496"/>
    </row>
    <row r="29" spans="1:13 16378:16378" ht="16" hidden="1">
      <c r="A29" s="558"/>
      <c r="B29" s="679"/>
      <c r="C29" s="679"/>
      <c r="D29" s="679"/>
      <c r="E29" s="679"/>
      <c r="F29" s="679"/>
      <c r="G29" s="679"/>
      <c r="H29" s="679"/>
      <c r="I29" s="679"/>
      <c r="J29" s="679"/>
      <c r="XEX29" s="496"/>
    </row>
    <row r="30" spans="1:13 16378:16378" ht="16" hidden="1">
      <c r="A30" s="561"/>
      <c r="B30" s="679"/>
      <c r="C30" s="679"/>
      <c r="D30" s="679"/>
      <c r="E30" s="679"/>
      <c r="F30" s="679"/>
      <c r="G30" s="679"/>
      <c r="H30" s="679"/>
      <c r="I30" s="679"/>
      <c r="J30" s="679"/>
      <c r="XEX30" s="496"/>
    </row>
    <row r="31" spans="1:13 16378:16378" ht="12.75" hidden="1" customHeight="1">
      <c r="A31" s="561"/>
      <c r="B31" s="679"/>
      <c r="C31" s="679"/>
      <c r="D31" s="679"/>
      <c r="E31" s="679"/>
      <c r="F31" s="679"/>
      <c r="G31" s="679"/>
      <c r="H31" s="679"/>
      <c r="I31" s="679"/>
      <c r="J31" s="679"/>
      <c r="XEX31" s="496"/>
    </row>
    <row r="32" spans="1:13 16378:16378" ht="12.75" hidden="1" customHeight="1">
      <c r="A32" s="561"/>
      <c r="B32" s="679"/>
      <c r="C32" s="679"/>
      <c r="D32" s="679"/>
      <c r="E32" s="679"/>
      <c r="F32" s="679"/>
      <c r="G32" s="679"/>
      <c r="H32" s="679"/>
      <c r="I32" s="679"/>
      <c r="J32" s="679"/>
      <c r="XEX32" s="496"/>
    </row>
    <row r="33" spans="1:10 16378:16378" ht="16" hidden="1">
      <c r="A33" s="502"/>
      <c r="B33" s="679"/>
      <c r="C33" s="679"/>
      <c r="D33" s="679"/>
      <c r="E33" s="679"/>
      <c r="F33" s="679"/>
      <c r="G33" s="679"/>
      <c r="H33" s="679"/>
      <c r="I33" s="679"/>
      <c r="J33" s="679"/>
      <c r="XEX33" s="496"/>
    </row>
    <row r="34" spans="1:10 16378:16378" ht="16" hidden="1">
      <c r="A34" s="502"/>
      <c r="B34" s="679"/>
      <c r="C34" s="679"/>
      <c r="D34" s="679"/>
      <c r="E34" s="679"/>
      <c r="F34" s="679"/>
      <c r="G34" s="679"/>
      <c r="H34" s="679"/>
      <c r="I34" s="679"/>
      <c r="J34" s="679"/>
      <c r="XEX34" s="496"/>
    </row>
    <row r="35" spans="1:10 16378:16378" ht="16" hidden="1">
      <c r="A35" s="565"/>
      <c r="B35" s="680"/>
      <c r="C35" s="680"/>
      <c r="D35" s="680"/>
      <c r="E35" s="680"/>
      <c r="F35" s="680"/>
      <c r="G35" s="680"/>
      <c r="H35" s="680"/>
      <c r="I35" s="680"/>
      <c r="J35" s="680"/>
      <c r="XEX35" s="568"/>
    </row>
    <row r="36" spans="1:10 16378:16378" ht="16" hidden="1"/>
    <row r="37" spans="1:10 16378:16378" ht="16" hidden="1">
      <c r="E37" s="570"/>
    </row>
    <row r="38" spans="1:10 16378:16378" ht="16" hidden="1">
      <c r="XEX38" s="502"/>
    </row>
    <row r="39" spans="1:10 16378:16378" ht="16" hidden="1">
      <c r="XEX39" s="502"/>
    </row>
    <row r="40" spans="1:10 16378:16378" ht="16" hidden="1">
      <c r="XEX40" s="502"/>
    </row>
    <row r="41" spans="1:10 16378:16378" ht="16" hidden="1">
      <c r="XEX41" s="502"/>
    </row>
    <row r="42" spans="1:10 16378:16378" ht="16" hidden="1">
      <c r="XEX42" s="502"/>
    </row>
    <row r="43" spans="1:10 16378:16378" ht="16" hidden="1">
      <c r="XEX43" s="502"/>
    </row>
    <row r="44" spans="1:10 16378:16378" ht="16" hidden="1">
      <c r="XEX44" s="502"/>
    </row>
    <row r="45" spans="1:10 16378:16378" ht="16" hidden="1"/>
    <row r="46" spans="1:10 16378:16378" ht="14.25" customHeight="1">
      <c r="A46" s="678"/>
      <c r="B46" s="678"/>
      <c r="C46" s="678"/>
      <c r="D46" s="678"/>
      <c r="E46" s="678"/>
      <c r="F46" s="678"/>
      <c r="G46" s="678"/>
      <c r="H46" s="678"/>
      <c r="I46" s="678"/>
      <c r="J46" s="678"/>
    </row>
    <row r="47" spans="1:10 16378:16378" ht="14.25" customHeight="1">
      <c r="A47" s="678"/>
      <c r="B47" s="678"/>
      <c r="C47" s="678"/>
      <c r="D47" s="678"/>
      <c r="E47" s="678"/>
      <c r="F47" s="678"/>
      <c r="G47" s="678"/>
      <c r="H47" s="678"/>
      <c r="I47" s="678"/>
      <c r="J47" s="678"/>
    </row>
    <row r="48" spans="1:10 16378:16378" ht="14.25" customHeight="1">
      <c r="A48" s="678"/>
      <c r="B48" s="678"/>
      <c r="C48" s="678"/>
      <c r="D48" s="678"/>
      <c r="E48" s="678"/>
      <c r="F48" s="678"/>
      <c r="G48" s="678"/>
      <c r="H48" s="678"/>
      <c r="I48" s="678"/>
      <c r="J48" s="678"/>
    </row>
    <row r="49" spans="1:10" ht="14.25" customHeight="1">
      <c r="A49" s="678"/>
      <c r="B49" s="678"/>
      <c r="C49" s="678"/>
      <c r="D49" s="678"/>
      <c r="E49" s="678"/>
      <c r="F49" s="678"/>
      <c r="G49" s="678"/>
      <c r="H49" s="678"/>
      <c r="I49" s="678"/>
      <c r="J49" s="678"/>
    </row>
    <row r="50" spans="1:10" ht="14.25" customHeight="1">
      <c r="A50" s="678"/>
      <c r="B50" s="678"/>
      <c r="C50" s="678"/>
      <c r="D50" s="678"/>
      <c r="E50" s="678"/>
      <c r="F50" s="678"/>
      <c r="G50" s="678"/>
      <c r="H50" s="678"/>
      <c r="I50" s="678"/>
      <c r="J50" s="678"/>
    </row>
    <row r="51" spans="1:10" ht="14.25" customHeight="1">
      <c r="A51" s="678"/>
      <c r="B51" s="678"/>
      <c r="C51" s="678"/>
      <c r="D51" s="678"/>
      <c r="E51" s="678"/>
      <c r="F51" s="678"/>
      <c r="G51" s="678"/>
      <c r="H51" s="678"/>
      <c r="I51" s="678"/>
      <c r="J51" s="678"/>
    </row>
    <row r="52" spans="1:10" ht="14.25" customHeight="1">
      <c r="A52" s="678"/>
      <c r="B52" s="678"/>
      <c r="C52" s="678"/>
      <c r="D52" s="678"/>
      <c r="E52" s="678"/>
      <c r="F52" s="678"/>
      <c r="G52" s="678"/>
      <c r="H52" s="678"/>
      <c r="I52" s="678"/>
      <c r="J52" s="678"/>
    </row>
    <row r="53" spans="1:10" ht="14.25" customHeight="1">
      <c r="A53" s="678"/>
      <c r="B53" s="678"/>
      <c r="C53" s="678"/>
      <c r="D53" s="678"/>
      <c r="E53" s="678"/>
      <c r="F53" s="678"/>
      <c r="G53" s="678"/>
      <c r="H53" s="678"/>
      <c r="I53" s="678"/>
      <c r="J53" s="678"/>
    </row>
    <row r="54" spans="1:10" ht="6" customHeight="1">
      <c r="A54" s="678"/>
      <c r="B54" s="678"/>
      <c r="C54" s="678"/>
      <c r="D54" s="678"/>
      <c r="E54" s="678"/>
      <c r="F54" s="678"/>
      <c r="G54" s="678"/>
      <c r="H54" s="678"/>
      <c r="I54" s="678"/>
      <c r="J54" s="678"/>
    </row>
    <row r="55" spans="1:10" ht="14.25" hidden="1" customHeight="1">
      <c r="A55" s="678"/>
      <c r="B55" s="678"/>
      <c r="C55" s="678"/>
      <c r="D55" s="678"/>
      <c r="E55" s="678"/>
      <c r="F55" s="678"/>
      <c r="G55" s="678"/>
      <c r="H55" s="678"/>
      <c r="I55" s="678"/>
      <c r="J55" s="678"/>
    </row>
    <row r="56" spans="1:10" ht="14.25" hidden="1" customHeight="1">
      <c r="A56" s="678"/>
      <c r="B56" s="678"/>
      <c r="C56" s="678"/>
      <c r="D56" s="678"/>
      <c r="E56" s="678"/>
      <c r="F56" s="678"/>
      <c r="G56" s="678"/>
      <c r="H56" s="678"/>
      <c r="I56" s="678"/>
      <c r="J56" s="678"/>
    </row>
    <row r="57" spans="1:10" ht="14.25" hidden="1" customHeight="1">
      <c r="A57" s="678"/>
      <c r="B57" s="678"/>
      <c r="C57" s="678"/>
      <c r="D57" s="678"/>
      <c r="E57" s="678"/>
      <c r="F57" s="678"/>
      <c r="G57" s="678"/>
      <c r="H57" s="678"/>
      <c r="I57" s="678"/>
      <c r="J57" s="678"/>
    </row>
    <row r="58" spans="1:10" ht="14.25" hidden="1" customHeight="1">
      <c r="A58" s="678"/>
      <c r="B58" s="678"/>
      <c r="C58" s="678"/>
      <c r="D58" s="678"/>
      <c r="E58" s="678"/>
      <c r="F58" s="678"/>
      <c r="G58" s="678"/>
      <c r="H58" s="678"/>
      <c r="I58" s="678"/>
      <c r="J58" s="678"/>
    </row>
    <row r="59" spans="1:10" ht="14.25" hidden="1" customHeight="1">
      <c r="A59" s="678"/>
      <c r="B59" s="678"/>
      <c r="C59" s="678"/>
      <c r="D59" s="678"/>
      <c r="E59" s="678"/>
      <c r="F59" s="678"/>
      <c r="G59" s="678"/>
      <c r="H59" s="678"/>
      <c r="I59" s="678"/>
      <c r="J59" s="678"/>
    </row>
    <row r="60" spans="1:10" ht="14.25" hidden="1" customHeight="1">
      <c r="A60" s="678"/>
      <c r="B60" s="678"/>
      <c r="C60" s="678"/>
      <c r="D60" s="678"/>
      <c r="E60" s="678"/>
      <c r="F60" s="678"/>
      <c r="G60" s="678"/>
      <c r="H60" s="678"/>
      <c r="I60" s="678"/>
      <c r="J60" s="678"/>
    </row>
    <row r="61" spans="1:10" ht="14.25" hidden="1" customHeight="1">
      <c r="A61" s="678"/>
      <c r="B61" s="678"/>
      <c r="C61" s="678"/>
      <c r="D61" s="678"/>
      <c r="E61" s="678"/>
      <c r="F61" s="678"/>
      <c r="G61" s="678"/>
      <c r="H61" s="678"/>
      <c r="I61" s="678"/>
      <c r="J61" s="678"/>
    </row>
    <row r="62" spans="1:10" ht="14.25" hidden="1" customHeight="1">
      <c r="A62" s="678"/>
      <c r="B62" s="678"/>
      <c r="C62" s="678"/>
      <c r="D62" s="678"/>
      <c r="E62" s="678"/>
      <c r="F62" s="678"/>
      <c r="G62" s="678"/>
      <c r="H62" s="678"/>
      <c r="I62" s="678"/>
      <c r="J62" s="678"/>
    </row>
    <row r="63" spans="1:10" ht="14.25" hidden="1" customHeight="1">
      <c r="A63" s="678"/>
      <c r="B63" s="678"/>
      <c r="C63" s="678"/>
      <c r="D63" s="678"/>
      <c r="E63" s="678"/>
      <c r="F63" s="678"/>
      <c r="G63" s="678"/>
      <c r="H63" s="678"/>
      <c r="I63" s="678"/>
      <c r="J63" s="678"/>
    </row>
    <row r="64" spans="1:10" ht="14.25" hidden="1" customHeight="1">
      <c r="A64" s="678"/>
      <c r="B64" s="678"/>
      <c r="C64" s="678"/>
      <c r="D64" s="678"/>
      <c r="E64" s="678"/>
      <c r="F64" s="678"/>
      <c r="G64" s="678"/>
      <c r="H64" s="678"/>
      <c r="I64" s="678"/>
      <c r="J64" s="678"/>
    </row>
    <row r="65" spans="1:10" ht="14.25" hidden="1" customHeight="1">
      <c r="A65" s="678"/>
      <c r="B65" s="678"/>
      <c r="C65" s="678"/>
      <c r="D65" s="678"/>
      <c r="E65" s="678"/>
      <c r="F65" s="678"/>
      <c r="G65" s="678"/>
      <c r="H65" s="678"/>
      <c r="I65" s="678"/>
      <c r="J65" s="678"/>
    </row>
    <row r="66" spans="1:10" ht="14.25" hidden="1" customHeight="1">
      <c r="A66" s="678"/>
      <c r="B66" s="678"/>
      <c r="C66" s="678"/>
      <c r="D66" s="678"/>
      <c r="E66" s="678"/>
      <c r="F66" s="678"/>
      <c r="G66" s="678"/>
      <c r="H66" s="678"/>
      <c r="I66" s="678"/>
      <c r="J66" s="678"/>
    </row>
    <row r="67" spans="1:10" ht="14.25" hidden="1" customHeight="1">
      <c r="A67" s="678"/>
      <c r="B67" s="678"/>
      <c r="C67" s="678"/>
      <c r="D67" s="678"/>
      <c r="E67" s="678"/>
      <c r="F67" s="678"/>
      <c r="G67" s="678"/>
      <c r="H67" s="678"/>
      <c r="I67" s="678"/>
      <c r="J67" s="678"/>
    </row>
    <row r="68" spans="1:10" ht="14.25" hidden="1" customHeight="1">
      <c r="A68" s="678"/>
      <c r="B68" s="678"/>
      <c r="C68" s="678"/>
      <c r="D68" s="678"/>
      <c r="E68" s="678"/>
      <c r="F68" s="678"/>
      <c r="G68" s="678"/>
      <c r="H68" s="678"/>
      <c r="I68" s="678"/>
      <c r="J68" s="678"/>
    </row>
    <row r="69" spans="1:10" ht="14.25" hidden="1" customHeight="1">
      <c r="A69" s="678"/>
      <c r="B69" s="678"/>
      <c r="C69" s="678"/>
      <c r="D69" s="678"/>
      <c r="E69" s="678"/>
      <c r="F69" s="678"/>
      <c r="G69" s="678"/>
      <c r="H69" s="678"/>
      <c r="I69" s="678"/>
      <c r="J69" s="678"/>
    </row>
    <row r="70" spans="1:10" ht="14.25" hidden="1" customHeight="1">
      <c r="A70" s="678"/>
      <c r="B70" s="678"/>
      <c r="C70" s="678"/>
      <c r="D70" s="678"/>
      <c r="E70" s="678"/>
      <c r="F70" s="678"/>
      <c r="G70" s="678"/>
      <c r="H70" s="678"/>
      <c r="I70" s="678"/>
      <c r="J70" s="678"/>
    </row>
  </sheetData>
  <mergeCells count="26">
    <mergeCell ref="A46:J70"/>
    <mergeCell ref="A1:I1"/>
    <mergeCell ref="B28:J35"/>
    <mergeCell ref="A26:F26"/>
    <mergeCell ref="B21:F21"/>
    <mergeCell ref="B22:F22"/>
    <mergeCell ref="B18:F18"/>
    <mergeCell ref="B19:F19"/>
    <mergeCell ref="B20:F20"/>
    <mergeCell ref="B17:F17"/>
    <mergeCell ref="B15:F15"/>
    <mergeCell ref="B16:F16"/>
    <mergeCell ref="B10:F10"/>
    <mergeCell ref="B11:F11"/>
    <mergeCell ref="B12:F12"/>
    <mergeCell ref="B13:F13"/>
    <mergeCell ref="B14:F14"/>
    <mergeCell ref="A7:F7"/>
    <mergeCell ref="G7:G9"/>
    <mergeCell ref="J7:J9"/>
    <mergeCell ref="H9:I9"/>
    <mergeCell ref="C4:E4"/>
    <mergeCell ref="G4:J4"/>
    <mergeCell ref="A5:B5"/>
    <mergeCell ref="C5:E5"/>
    <mergeCell ref="G5:J5"/>
  </mergeCells>
  <conditionalFormatting sqref="K10:K22 M10:M22">
    <cfRule type="cellIs" dxfId="107" priority="10" stopIfTrue="1" operator="between">
      <formula>7</formula>
      <formula>10</formula>
    </cfRule>
    <cfRule type="cellIs" dxfId="106" priority="11" stopIfTrue="1" operator="between">
      <formula>5</formula>
      <formula>6.99</formula>
    </cfRule>
    <cfRule type="cellIs" dxfId="105" priority="12" stopIfTrue="1" operator="between">
      <formula>0</formula>
      <formula>4.99</formula>
    </cfRule>
  </conditionalFormatting>
  <dataValidations count="2">
    <dataValidation type="list" allowBlank="1" showInputMessage="1" showErrorMessage="1" sqref="M10:M22 K10:K22" xr:uid="{6549444D-ECEA-4051-9D81-DD49F83026D1}">
      <formula1>Scale</formula1>
    </dataValidation>
    <dataValidation type="list" allowBlank="1" showInputMessage="1" showErrorMessage="1" sqref="G5:J5" xr:uid="{47AE6515-DAB2-49C4-9FA7-FD6076D0BABA}">
      <formula1>$L$5:$N$5</formula1>
    </dataValidation>
  </dataValidations>
  <pageMargins left="0.7" right="0.7" top="0.75" bottom="0.75" header="0.3" footer="0.3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A7DA-D60B-4DDF-832B-3D9DD2DDE76F}">
  <sheetPr>
    <tabColor rgb="FF92D050"/>
  </sheetPr>
  <dimension ref="A1:XEX70"/>
  <sheetViews>
    <sheetView workbookViewId="0">
      <selection activeCell="F5" sqref="F5"/>
    </sheetView>
  </sheetViews>
  <sheetFormatPr defaultColWidth="0" defaultRowHeight="0" customHeight="1" zeroHeight="1"/>
  <cols>
    <col min="1" max="1" width="3.26953125" style="493" customWidth="1"/>
    <col min="2" max="2" width="11.453125" style="493" customWidth="1"/>
    <col min="3" max="3" width="23.54296875" style="493" customWidth="1"/>
    <col min="4" max="4" width="1.7265625" style="493" customWidth="1"/>
    <col min="5" max="5" width="13.7265625" style="493" customWidth="1"/>
    <col min="6" max="6" width="22.54296875" style="493" customWidth="1"/>
    <col min="7" max="7" width="1.26953125" style="493" customWidth="1"/>
    <col min="8" max="8" width="18.7265625" style="492" bestFit="1" customWidth="1"/>
    <col min="9" max="9" width="18.7265625" style="492" customWidth="1"/>
    <col min="10" max="10" width="1.26953125" style="493" customWidth="1"/>
    <col min="11" max="30" width="9.1796875" style="493" hidden="1"/>
    <col min="31" max="32" width="0" style="493" hidden="1"/>
    <col min="33" max="34" width="9.1796875" style="493" hidden="1"/>
    <col min="35" max="36" width="0" style="493" hidden="1"/>
    <col min="37" max="16377" width="9.1796875" style="493" hidden="1"/>
    <col min="16378" max="16378" width="1.7265625" style="569" customWidth="1"/>
    <col min="16379" max="16382" width="2.1796875" style="493" hidden="1"/>
    <col min="16383" max="16383" width="2.1796875" style="493" hidden="1" customWidth="1"/>
    <col min="16384" max="16384" width="2.1796875" style="493" hidden="1"/>
  </cols>
  <sheetData>
    <row r="1" spans="1:14 16378:16378" ht="39" customHeight="1">
      <c r="A1" s="649" t="s">
        <v>477</v>
      </c>
      <c r="B1" s="649"/>
      <c r="C1" s="649"/>
      <c r="D1" s="649"/>
      <c r="E1" s="649"/>
      <c r="F1" s="649"/>
      <c r="G1" s="649"/>
      <c r="H1" s="649"/>
      <c r="I1" s="649"/>
      <c r="XEX1" s="494"/>
    </row>
    <row r="2" spans="1:14 16378:16378" ht="21.75" hidden="1" customHeight="1">
      <c r="A2" s="495"/>
      <c r="B2" s="495"/>
      <c r="C2" s="495"/>
      <c r="D2" s="495"/>
      <c r="E2" s="495"/>
      <c r="F2" s="495"/>
      <c r="G2" s="495"/>
      <c r="J2" s="495"/>
      <c r="XEX2" s="496"/>
    </row>
    <row r="3" spans="1:14 16378:16378" ht="16" hidden="1">
      <c r="A3" s="497" t="s">
        <v>414</v>
      </c>
      <c r="B3" s="498"/>
      <c r="C3" s="498"/>
      <c r="D3" s="497"/>
      <c r="E3" s="497"/>
      <c r="F3" s="497" t="s">
        <v>34</v>
      </c>
      <c r="G3" s="498"/>
      <c r="H3" s="499"/>
      <c r="I3" s="499"/>
      <c r="J3" s="498"/>
      <c r="XEX3" s="496"/>
    </row>
    <row r="4" spans="1:14 16378:16378" ht="16.5" customHeight="1">
      <c r="A4" s="500" t="s">
        <v>474</v>
      </c>
      <c r="B4" s="500"/>
      <c r="C4" s="652"/>
      <c r="D4" s="653"/>
      <c r="E4" s="654"/>
      <c r="F4" s="500" t="s">
        <v>441</v>
      </c>
      <c r="G4" s="650"/>
      <c r="H4" s="651"/>
      <c r="I4" s="651"/>
      <c r="J4" s="651"/>
      <c r="XEX4" s="496"/>
    </row>
    <row r="5" spans="1:14 16378:16378" ht="16.5" customHeight="1">
      <c r="A5" s="647" t="s">
        <v>14</v>
      </c>
      <c r="B5" s="648"/>
      <c r="C5" s="652"/>
      <c r="D5" s="653"/>
      <c r="E5" s="654"/>
      <c r="F5" s="500" t="s">
        <v>509</v>
      </c>
      <c r="G5" s="650"/>
      <c r="H5" s="651"/>
      <c r="I5" s="651"/>
      <c r="J5" s="651"/>
      <c r="L5" s="501" t="s">
        <v>415</v>
      </c>
      <c r="M5" s="501" t="s">
        <v>416</v>
      </c>
      <c r="N5" s="501" t="s">
        <v>417</v>
      </c>
      <c r="XEX5" s="496"/>
    </row>
    <row r="6" spans="1:14 16378:16378" s="502" customFormat="1" ht="6" customHeight="1">
      <c r="G6" s="503"/>
      <c r="H6" s="504"/>
      <c r="I6" s="504"/>
      <c r="J6" s="503"/>
      <c r="M6" s="505"/>
      <c r="XEX6" s="506"/>
    </row>
    <row r="7" spans="1:14 16378:16378" ht="16.5" customHeight="1">
      <c r="A7" s="645" t="s">
        <v>38</v>
      </c>
      <c r="B7" s="645"/>
      <c r="C7" s="645"/>
      <c r="D7" s="645"/>
      <c r="E7" s="645"/>
      <c r="F7" s="646"/>
      <c r="G7" s="658"/>
      <c r="H7" s="507" t="s">
        <v>32</v>
      </c>
      <c r="I7" s="508" t="s">
        <v>8</v>
      </c>
      <c r="J7" s="658"/>
      <c r="K7" s="497"/>
      <c r="L7" s="497"/>
      <c r="M7" s="508" t="s">
        <v>8</v>
      </c>
      <c r="XEX7" s="496"/>
    </row>
    <row r="8" spans="1:14 16378:16378" ht="4.5" customHeight="1">
      <c r="A8" s="510"/>
      <c r="B8" s="511"/>
      <c r="C8" s="511"/>
      <c r="D8" s="511"/>
      <c r="E8" s="511"/>
      <c r="F8" s="512"/>
      <c r="G8" s="658"/>
      <c r="H8" s="513"/>
      <c r="I8" s="513"/>
      <c r="J8" s="658"/>
      <c r="L8" s="515"/>
      <c r="M8" s="514"/>
      <c r="XEX8" s="496"/>
    </row>
    <row r="9" spans="1:14 16378:16378" ht="16.5" customHeight="1">
      <c r="A9" s="510" t="s">
        <v>0</v>
      </c>
      <c r="B9" s="516" t="s">
        <v>186</v>
      </c>
      <c r="F9" s="514"/>
      <c r="G9" s="658"/>
      <c r="H9" s="655"/>
      <c r="I9" s="657"/>
      <c r="J9" s="658"/>
      <c r="M9" s="517"/>
      <c r="XEX9" s="496"/>
    </row>
    <row r="10" spans="1:14 16378:16378" ht="28.5" customHeight="1">
      <c r="A10" s="518">
        <v>1</v>
      </c>
      <c r="B10" s="632" t="s">
        <v>478</v>
      </c>
      <c r="C10" s="633"/>
      <c r="D10" s="633"/>
      <c r="E10" s="633"/>
      <c r="F10" s="634"/>
      <c r="G10" s="519"/>
      <c r="H10" s="520"/>
      <c r="I10" s="520"/>
      <c r="J10" s="519"/>
      <c r="K10" s="524"/>
      <c r="L10" s="525"/>
      <c r="M10" s="521"/>
      <c r="XEX10" s="496"/>
    </row>
    <row r="11" spans="1:14 16378:16378" ht="28.5" customHeight="1">
      <c r="A11" s="518">
        <v>2</v>
      </c>
      <c r="B11" s="632" t="s">
        <v>479</v>
      </c>
      <c r="C11" s="633"/>
      <c r="D11" s="633"/>
      <c r="E11" s="633"/>
      <c r="F11" s="634"/>
      <c r="G11" s="519"/>
      <c r="H11" s="520"/>
      <c r="I11" s="520"/>
      <c r="J11" s="519"/>
      <c r="K11" s="524"/>
      <c r="L11" s="525"/>
      <c r="M11" s="521"/>
      <c r="XEX11" s="496"/>
    </row>
    <row r="12" spans="1:14 16378:16378" ht="28.5" customHeight="1">
      <c r="A12" s="518">
        <v>3</v>
      </c>
      <c r="B12" s="632" t="s">
        <v>480</v>
      </c>
      <c r="C12" s="633"/>
      <c r="D12" s="633"/>
      <c r="E12" s="633"/>
      <c r="F12" s="634"/>
      <c r="G12" s="519"/>
      <c r="H12" s="520"/>
      <c r="I12" s="520"/>
      <c r="J12" s="519"/>
      <c r="K12" s="524"/>
      <c r="L12" s="525"/>
      <c r="M12" s="521"/>
      <c r="XEX12" s="496"/>
    </row>
    <row r="13" spans="1:14 16378:16378" ht="33.75" customHeight="1">
      <c r="A13" s="518">
        <v>4</v>
      </c>
      <c r="B13" s="632" t="s">
        <v>481</v>
      </c>
      <c r="C13" s="633"/>
      <c r="D13" s="633"/>
      <c r="E13" s="633"/>
      <c r="F13" s="634"/>
      <c r="G13" s="519"/>
      <c r="H13" s="520"/>
      <c r="I13" s="520"/>
      <c r="J13" s="519"/>
      <c r="K13" s="524"/>
      <c r="L13" s="525"/>
      <c r="M13" s="521"/>
      <c r="XEX13" s="496"/>
    </row>
    <row r="14" spans="1:14 16378:16378" ht="16.5" customHeight="1">
      <c r="A14" s="518">
        <v>5</v>
      </c>
      <c r="B14" s="632" t="s">
        <v>482</v>
      </c>
      <c r="C14" s="633"/>
      <c r="D14" s="633"/>
      <c r="E14" s="633"/>
      <c r="F14" s="634"/>
      <c r="G14" s="519"/>
      <c r="H14" s="520"/>
      <c r="I14" s="520"/>
      <c r="J14" s="519"/>
      <c r="K14" s="524"/>
      <c r="L14" s="525"/>
      <c r="M14" s="521"/>
      <c r="XEX14" s="496"/>
    </row>
    <row r="15" spans="1:14 16378:16378" ht="28.5" customHeight="1">
      <c r="A15" s="518">
        <v>6</v>
      </c>
      <c r="B15" s="632" t="s">
        <v>483</v>
      </c>
      <c r="C15" s="633"/>
      <c r="D15" s="633"/>
      <c r="E15" s="633"/>
      <c r="F15" s="634"/>
      <c r="G15" s="519"/>
      <c r="H15" s="520"/>
      <c r="I15" s="520"/>
      <c r="J15" s="519"/>
      <c r="K15" s="524"/>
      <c r="L15" s="525"/>
      <c r="M15" s="521"/>
      <c r="XEX15" s="496"/>
    </row>
    <row r="16" spans="1:14 16378:16378" ht="42.75" customHeight="1">
      <c r="A16" s="518">
        <v>7</v>
      </c>
      <c r="B16" s="632" t="s">
        <v>484</v>
      </c>
      <c r="C16" s="633"/>
      <c r="D16" s="633"/>
      <c r="E16" s="633"/>
      <c r="F16" s="634"/>
      <c r="G16" s="519"/>
      <c r="H16" s="520"/>
      <c r="I16" s="520"/>
      <c r="J16" s="519"/>
      <c r="K16" s="524"/>
      <c r="L16" s="525"/>
      <c r="M16" s="521"/>
      <c r="XEX16" s="496"/>
    </row>
    <row r="17" spans="1:13 16378:16378" ht="43.5" customHeight="1">
      <c r="A17" s="518">
        <v>8</v>
      </c>
      <c r="B17" s="640" t="s">
        <v>485</v>
      </c>
      <c r="C17" s="641"/>
      <c r="D17" s="641"/>
      <c r="E17" s="641"/>
      <c r="F17" s="642"/>
      <c r="G17" s="519"/>
      <c r="H17" s="520"/>
      <c r="I17" s="520"/>
      <c r="J17" s="519"/>
      <c r="K17" s="524"/>
      <c r="L17" s="525"/>
      <c r="M17" s="521"/>
      <c r="XEX17" s="496"/>
    </row>
    <row r="18" spans="1:13 16378:16378" ht="28.5" customHeight="1">
      <c r="A18" s="518">
        <v>9</v>
      </c>
      <c r="B18" s="632" t="s">
        <v>486</v>
      </c>
      <c r="C18" s="633"/>
      <c r="D18" s="633"/>
      <c r="E18" s="633"/>
      <c r="F18" s="634"/>
      <c r="G18" s="519"/>
      <c r="H18" s="520"/>
      <c r="I18" s="520"/>
      <c r="J18" s="519"/>
      <c r="K18" s="524"/>
      <c r="L18" s="525"/>
      <c r="M18" s="521"/>
      <c r="XEX18" s="496"/>
    </row>
    <row r="19" spans="1:13 16378:16378" ht="16.5" customHeight="1">
      <c r="A19" s="518">
        <v>10</v>
      </c>
      <c r="B19" s="632" t="s">
        <v>487</v>
      </c>
      <c r="C19" s="633"/>
      <c r="D19" s="633"/>
      <c r="E19" s="633"/>
      <c r="F19" s="634"/>
      <c r="G19" s="519"/>
      <c r="H19" s="520"/>
      <c r="I19" s="520"/>
      <c r="J19" s="519"/>
      <c r="K19" s="524"/>
      <c r="L19" s="525"/>
      <c r="M19" s="521"/>
      <c r="XEX19" s="496"/>
    </row>
    <row r="20" spans="1:13 16378:16378" ht="28.5" customHeight="1">
      <c r="A20" s="518">
        <v>11</v>
      </c>
      <c r="B20" s="632" t="s">
        <v>488</v>
      </c>
      <c r="C20" s="633"/>
      <c r="D20" s="633"/>
      <c r="E20" s="633"/>
      <c r="F20" s="634"/>
      <c r="G20" s="519"/>
      <c r="H20" s="520"/>
      <c r="I20" s="520"/>
      <c r="J20" s="519"/>
      <c r="K20" s="524"/>
      <c r="L20" s="525"/>
      <c r="M20" s="521"/>
      <c r="XEX20" s="496"/>
    </row>
    <row r="21" spans="1:13 16378:16378" ht="30" customHeight="1">
      <c r="A21" s="518">
        <v>12</v>
      </c>
      <c r="B21" s="632" t="s">
        <v>489</v>
      </c>
      <c r="C21" s="633"/>
      <c r="D21" s="633"/>
      <c r="E21" s="633"/>
      <c r="F21" s="634"/>
      <c r="G21" s="519"/>
      <c r="H21" s="520"/>
      <c r="I21" s="520"/>
      <c r="J21" s="519"/>
      <c r="K21" s="524"/>
      <c r="L21" s="525"/>
      <c r="M21" s="521"/>
      <c r="XEX21" s="496"/>
    </row>
    <row r="22" spans="1:13 16378:16378" ht="29.25" customHeight="1">
      <c r="A22" s="518">
        <v>13</v>
      </c>
      <c r="B22" s="632" t="s">
        <v>490</v>
      </c>
      <c r="C22" s="633"/>
      <c r="D22" s="633"/>
      <c r="E22" s="633"/>
      <c r="F22" s="634"/>
      <c r="G22" s="530"/>
      <c r="H22" s="520"/>
      <c r="I22" s="520"/>
      <c r="J22" s="530"/>
      <c r="K22" s="524"/>
      <c r="L22" s="525"/>
      <c r="M22" s="521"/>
      <c r="XEX22" s="496"/>
    </row>
    <row r="23" spans="1:13 16378:16378" ht="16" hidden="1">
      <c r="A23" s="510"/>
      <c r="F23" s="514"/>
      <c r="G23" s="530"/>
      <c r="J23" s="530"/>
      <c r="M23" s="526"/>
      <c r="XEX23" s="496"/>
    </row>
    <row r="24" spans="1:13 16378:16378" ht="16.5" customHeight="1">
      <c r="A24" s="497" t="s">
        <v>39</v>
      </c>
      <c r="B24" s="497"/>
      <c r="C24" s="497"/>
      <c r="D24" s="497"/>
      <c r="E24" s="497"/>
      <c r="F24" s="535"/>
      <c r="G24" s="536"/>
      <c r="H24" s="507" t="s">
        <v>32</v>
      </c>
      <c r="I24" s="535" t="s">
        <v>8</v>
      </c>
      <c r="J24" s="536"/>
      <c r="K24" s="497"/>
      <c r="L24" s="497"/>
      <c r="M24" s="535" t="s">
        <v>8</v>
      </c>
      <c r="XEX24" s="496"/>
    </row>
    <row r="25" spans="1:13 16378:16378" ht="3.75" customHeight="1">
      <c r="F25" s="514"/>
      <c r="G25" s="519"/>
      <c r="J25" s="519"/>
      <c r="M25" s="514"/>
      <c r="XEX25" s="496"/>
    </row>
    <row r="26" spans="1:13 16378:16378" ht="15.75" customHeight="1">
      <c r="A26" s="681"/>
      <c r="B26" s="682"/>
      <c r="C26" s="682"/>
      <c r="D26" s="682"/>
      <c r="E26" s="682"/>
      <c r="F26" s="683"/>
      <c r="G26" s="619"/>
      <c r="H26" s="620"/>
      <c r="I26" s="620">
        <f>I10+I11+I12+I13+I14+I15+I16+I17+I18+I19+I20+I21+I22</f>
        <v>0</v>
      </c>
      <c r="J26" s="619"/>
      <c r="M26" s="514"/>
      <c r="XEX26" s="496"/>
    </row>
    <row r="27" spans="1:13 16378:16378" ht="16.5" customHeight="1">
      <c r="A27" s="549" t="s">
        <v>475</v>
      </c>
      <c r="B27" s="550"/>
      <c r="C27" s="550"/>
      <c r="D27" s="617" t="str">
        <f>IF(COUNT(#REF!,#REF!,#REF!,#REF!,#REF!)=0,"",SUM(#REF!,#REF!,#REF!,#REF!,#REF!)/COUNT(#REF!,#REF!,#REF!,#REF!,#REF!))</f>
        <v/>
      </c>
      <c r="E27" s="557" t="str">
        <f>IF(D27="","",IF(D27&lt;6,"*",IF(D27&lt;7,"**",IF(D27&lt;8,"***",IF(D27&lt;=9,"****",IF(D27&gt;=9,"*****"))))))</f>
        <v/>
      </c>
      <c r="F27" s="618"/>
      <c r="G27" s="554"/>
      <c r="H27" s="555"/>
      <c r="I27" s="555"/>
      <c r="J27" s="554"/>
      <c r="K27" s="497"/>
      <c r="L27" s="557"/>
      <c r="M27" s="535"/>
      <c r="XEX27" s="496"/>
    </row>
    <row r="28" spans="1:13 16378:16378" ht="16" hidden="1">
      <c r="A28" s="558"/>
      <c r="B28" s="679"/>
      <c r="C28" s="679"/>
      <c r="D28" s="679"/>
      <c r="E28" s="679"/>
      <c r="F28" s="679"/>
      <c r="G28" s="679"/>
      <c r="H28" s="679"/>
      <c r="I28" s="679"/>
      <c r="J28" s="679"/>
      <c r="XEX28" s="496"/>
    </row>
    <row r="29" spans="1:13 16378:16378" ht="16" hidden="1">
      <c r="A29" s="558"/>
      <c r="B29" s="679"/>
      <c r="C29" s="679"/>
      <c r="D29" s="679"/>
      <c r="E29" s="679"/>
      <c r="F29" s="679"/>
      <c r="G29" s="679"/>
      <c r="H29" s="679"/>
      <c r="I29" s="679"/>
      <c r="J29" s="679"/>
      <c r="XEX29" s="496"/>
    </row>
    <row r="30" spans="1:13 16378:16378" ht="16" hidden="1">
      <c r="A30" s="561"/>
      <c r="B30" s="679"/>
      <c r="C30" s="679"/>
      <c r="D30" s="679"/>
      <c r="E30" s="679"/>
      <c r="F30" s="679"/>
      <c r="G30" s="679"/>
      <c r="H30" s="679"/>
      <c r="I30" s="679"/>
      <c r="J30" s="679"/>
      <c r="XEX30" s="496"/>
    </row>
    <row r="31" spans="1:13 16378:16378" ht="12.75" hidden="1" customHeight="1">
      <c r="A31" s="561"/>
      <c r="B31" s="679"/>
      <c r="C31" s="679"/>
      <c r="D31" s="679"/>
      <c r="E31" s="679"/>
      <c r="F31" s="679"/>
      <c r="G31" s="679"/>
      <c r="H31" s="679"/>
      <c r="I31" s="679"/>
      <c r="J31" s="679"/>
      <c r="XEX31" s="496"/>
    </row>
    <row r="32" spans="1:13 16378:16378" ht="12.75" hidden="1" customHeight="1">
      <c r="A32" s="561"/>
      <c r="B32" s="679"/>
      <c r="C32" s="679"/>
      <c r="D32" s="679"/>
      <c r="E32" s="679"/>
      <c r="F32" s="679"/>
      <c r="G32" s="679"/>
      <c r="H32" s="679"/>
      <c r="I32" s="679"/>
      <c r="J32" s="679"/>
      <c r="XEX32" s="496"/>
    </row>
    <row r="33" spans="1:10 16378:16378" ht="16" hidden="1">
      <c r="A33" s="502"/>
      <c r="B33" s="679"/>
      <c r="C33" s="679"/>
      <c r="D33" s="679"/>
      <c r="E33" s="679"/>
      <c r="F33" s="679"/>
      <c r="G33" s="679"/>
      <c r="H33" s="679"/>
      <c r="I33" s="679"/>
      <c r="J33" s="679"/>
      <c r="XEX33" s="496"/>
    </row>
    <row r="34" spans="1:10 16378:16378" ht="16" hidden="1">
      <c r="A34" s="502"/>
      <c r="B34" s="679"/>
      <c r="C34" s="679"/>
      <c r="D34" s="679"/>
      <c r="E34" s="679"/>
      <c r="F34" s="679"/>
      <c r="G34" s="679"/>
      <c r="H34" s="679"/>
      <c r="I34" s="679"/>
      <c r="J34" s="679"/>
      <c r="XEX34" s="496"/>
    </row>
    <row r="35" spans="1:10 16378:16378" ht="16" hidden="1">
      <c r="A35" s="565"/>
      <c r="B35" s="680"/>
      <c r="C35" s="680"/>
      <c r="D35" s="680"/>
      <c r="E35" s="680"/>
      <c r="F35" s="680"/>
      <c r="G35" s="680"/>
      <c r="H35" s="680"/>
      <c r="I35" s="680"/>
      <c r="J35" s="680"/>
      <c r="XEX35" s="568"/>
    </row>
    <row r="36" spans="1:10 16378:16378" ht="16" hidden="1"/>
    <row r="37" spans="1:10 16378:16378" ht="16" hidden="1">
      <c r="E37" s="570"/>
    </row>
    <row r="38" spans="1:10 16378:16378" ht="16" hidden="1">
      <c r="XEX38" s="502"/>
    </row>
    <row r="39" spans="1:10 16378:16378" ht="16" hidden="1">
      <c r="XEX39" s="502"/>
    </row>
    <row r="40" spans="1:10 16378:16378" ht="16" hidden="1">
      <c r="XEX40" s="502"/>
    </row>
    <row r="41" spans="1:10 16378:16378" ht="16" hidden="1">
      <c r="XEX41" s="502"/>
    </row>
    <row r="42" spans="1:10 16378:16378" ht="16" hidden="1">
      <c r="XEX42" s="502"/>
    </row>
    <row r="43" spans="1:10 16378:16378" ht="16" hidden="1">
      <c r="XEX43" s="502"/>
    </row>
    <row r="44" spans="1:10 16378:16378" ht="16" hidden="1">
      <c r="XEX44" s="502"/>
    </row>
    <row r="45" spans="1:10 16378:16378" ht="16" hidden="1"/>
    <row r="46" spans="1:10 16378:16378" ht="14.25" customHeight="1">
      <c r="A46" s="678"/>
      <c r="B46" s="678"/>
      <c r="C46" s="678"/>
      <c r="D46" s="678"/>
      <c r="E46" s="678"/>
      <c r="F46" s="678"/>
      <c r="G46" s="678"/>
      <c r="H46" s="678"/>
      <c r="I46" s="678"/>
      <c r="J46" s="678"/>
    </row>
    <row r="47" spans="1:10 16378:16378" ht="14.25" customHeight="1">
      <c r="A47" s="678"/>
      <c r="B47" s="678"/>
      <c r="C47" s="678"/>
      <c r="D47" s="678"/>
      <c r="E47" s="678"/>
      <c r="F47" s="678"/>
      <c r="G47" s="678"/>
      <c r="H47" s="678"/>
      <c r="I47" s="678"/>
      <c r="J47" s="678"/>
    </row>
    <row r="48" spans="1:10 16378:16378" ht="14.25" customHeight="1">
      <c r="A48" s="678"/>
      <c r="B48" s="678"/>
      <c r="C48" s="678"/>
      <c r="D48" s="678"/>
      <c r="E48" s="678"/>
      <c r="F48" s="678"/>
      <c r="G48" s="678"/>
      <c r="H48" s="678"/>
      <c r="I48" s="678"/>
      <c r="J48" s="678"/>
    </row>
    <row r="49" spans="1:10" ht="14.25" customHeight="1">
      <c r="A49" s="678"/>
      <c r="B49" s="678"/>
      <c r="C49" s="678"/>
      <c r="D49" s="678"/>
      <c r="E49" s="678"/>
      <c r="F49" s="678"/>
      <c r="G49" s="678"/>
      <c r="H49" s="678"/>
      <c r="I49" s="678"/>
      <c r="J49" s="678"/>
    </row>
    <row r="50" spans="1:10" ht="14.25" customHeight="1">
      <c r="A50" s="678"/>
      <c r="B50" s="678"/>
      <c r="C50" s="678"/>
      <c r="D50" s="678"/>
      <c r="E50" s="678"/>
      <c r="F50" s="678"/>
      <c r="G50" s="678"/>
      <c r="H50" s="678"/>
      <c r="I50" s="678"/>
      <c r="J50" s="678"/>
    </row>
    <row r="51" spans="1:10" ht="14.25" customHeight="1">
      <c r="A51" s="678"/>
      <c r="B51" s="678"/>
      <c r="C51" s="678"/>
      <c r="D51" s="678"/>
      <c r="E51" s="678"/>
      <c r="F51" s="678"/>
      <c r="G51" s="678"/>
      <c r="H51" s="678"/>
      <c r="I51" s="678"/>
      <c r="J51" s="678"/>
    </row>
    <row r="52" spans="1:10" ht="14.25" customHeight="1">
      <c r="A52" s="678"/>
      <c r="B52" s="678"/>
      <c r="C52" s="678"/>
      <c r="D52" s="678"/>
      <c r="E52" s="678"/>
      <c r="F52" s="678"/>
      <c r="G52" s="678"/>
      <c r="H52" s="678"/>
      <c r="I52" s="678"/>
      <c r="J52" s="678"/>
    </row>
    <row r="53" spans="1:10" ht="14.25" customHeight="1">
      <c r="A53" s="678"/>
      <c r="B53" s="678"/>
      <c r="C53" s="678"/>
      <c r="D53" s="678"/>
      <c r="E53" s="678"/>
      <c r="F53" s="678"/>
      <c r="G53" s="678"/>
      <c r="H53" s="678"/>
      <c r="I53" s="678"/>
      <c r="J53" s="678"/>
    </row>
    <row r="54" spans="1:10" ht="6" customHeight="1">
      <c r="A54" s="678"/>
      <c r="B54" s="678"/>
      <c r="C54" s="678"/>
      <c r="D54" s="678"/>
      <c r="E54" s="678"/>
      <c r="F54" s="678"/>
      <c r="G54" s="678"/>
      <c r="H54" s="678"/>
      <c r="I54" s="678"/>
      <c r="J54" s="678"/>
    </row>
    <row r="55" spans="1:10" ht="14.25" hidden="1" customHeight="1">
      <c r="A55" s="678"/>
      <c r="B55" s="678"/>
      <c r="C55" s="678"/>
      <c r="D55" s="678"/>
      <c r="E55" s="678"/>
      <c r="F55" s="678"/>
      <c r="G55" s="678"/>
      <c r="H55" s="678"/>
      <c r="I55" s="678"/>
      <c r="J55" s="678"/>
    </row>
    <row r="56" spans="1:10" ht="14.25" hidden="1" customHeight="1">
      <c r="A56" s="678"/>
      <c r="B56" s="678"/>
      <c r="C56" s="678"/>
      <c r="D56" s="678"/>
      <c r="E56" s="678"/>
      <c r="F56" s="678"/>
      <c r="G56" s="678"/>
      <c r="H56" s="678"/>
      <c r="I56" s="678"/>
      <c r="J56" s="678"/>
    </row>
    <row r="57" spans="1:10" ht="14.25" hidden="1" customHeight="1">
      <c r="A57" s="678"/>
      <c r="B57" s="678"/>
      <c r="C57" s="678"/>
      <c r="D57" s="678"/>
      <c r="E57" s="678"/>
      <c r="F57" s="678"/>
      <c r="G57" s="678"/>
      <c r="H57" s="678"/>
      <c r="I57" s="678"/>
      <c r="J57" s="678"/>
    </row>
    <row r="58" spans="1:10" ht="14.25" hidden="1" customHeight="1">
      <c r="A58" s="678"/>
      <c r="B58" s="678"/>
      <c r="C58" s="678"/>
      <c r="D58" s="678"/>
      <c r="E58" s="678"/>
      <c r="F58" s="678"/>
      <c r="G58" s="678"/>
      <c r="H58" s="678"/>
      <c r="I58" s="678"/>
      <c r="J58" s="678"/>
    </row>
    <row r="59" spans="1:10" ht="14.25" hidden="1" customHeight="1">
      <c r="A59" s="678"/>
      <c r="B59" s="678"/>
      <c r="C59" s="678"/>
      <c r="D59" s="678"/>
      <c r="E59" s="678"/>
      <c r="F59" s="678"/>
      <c r="G59" s="678"/>
      <c r="H59" s="678"/>
      <c r="I59" s="678"/>
      <c r="J59" s="678"/>
    </row>
    <row r="60" spans="1:10" ht="14.25" hidden="1" customHeight="1">
      <c r="A60" s="678"/>
      <c r="B60" s="678"/>
      <c r="C60" s="678"/>
      <c r="D60" s="678"/>
      <c r="E60" s="678"/>
      <c r="F60" s="678"/>
      <c r="G60" s="678"/>
      <c r="H60" s="678"/>
      <c r="I60" s="678"/>
      <c r="J60" s="678"/>
    </row>
    <row r="61" spans="1:10" ht="14.25" hidden="1" customHeight="1">
      <c r="A61" s="678"/>
      <c r="B61" s="678"/>
      <c r="C61" s="678"/>
      <c r="D61" s="678"/>
      <c r="E61" s="678"/>
      <c r="F61" s="678"/>
      <c r="G61" s="678"/>
      <c r="H61" s="678"/>
      <c r="I61" s="678"/>
      <c r="J61" s="678"/>
    </row>
    <row r="62" spans="1:10" ht="14.25" hidden="1" customHeight="1">
      <c r="A62" s="678"/>
      <c r="B62" s="678"/>
      <c r="C62" s="678"/>
      <c r="D62" s="678"/>
      <c r="E62" s="678"/>
      <c r="F62" s="678"/>
      <c r="G62" s="678"/>
      <c r="H62" s="678"/>
      <c r="I62" s="678"/>
      <c r="J62" s="678"/>
    </row>
    <row r="63" spans="1:10" ht="14.25" hidden="1" customHeight="1">
      <c r="A63" s="678"/>
      <c r="B63" s="678"/>
      <c r="C63" s="678"/>
      <c r="D63" s="678"/>
      <c r="E63" s="678"/>
      <c r="F63" s="678"/>
      <c r="G63" s="678"/>
      <c r="H63" s="678"/>
      <c r="I63" s="678"/>
      <c r="J63" s="678"/>
    </row>
    <row r="64" spans="1:10" ht="14.25" hidden="1" customHeight="1">
      <c r="A64" s="678"/>
      <c r="B64" s="678"/>
      <c r="C64" s="678"/>
      <c r="D64" s="678"/>
      <c r="E64" s="678"/>
      <c r="F64" s="678"/>
      <c r="G64" s="678"/>
      <c r="H64" s="678"/>
      <c r="I64" s="678"/>
      <c r="J64" s="678"/>
    </row>
    <row r="65" spans="1:10" ht="14.25" hidden="1" customHeight="1">
      <c r="A65" s="678"/>
      <c r="B65" s="678"/>
      <c r="C65" s="678"/>
      <c r="D65" s="678"/>
      <c r="E65" s="678"/>
      <c r="F65" s="678"/>
      <c r="G65" s="678"/>
      <c r="H65" s="678"/>
      <c r="I65" s="678"/>
      <c r="J65" s="678"/>
    </row>
    <row r="66" spans="1:10" ht="14.25" hidden="1" customHeight="1">
      <c r="A66" s="678"/>
      <c r="B66" s="678"/>
      <c r="C66" s="678"/>
      <c r="D66" s="678"/>
      <c r="E66" s="678"/>
      <c r="F66" s="678"/>
      <c r="G66" s="678"/>
      <c r="H66" s="678"/>
      <c r="I66" s="678"/>
      <c r="J66" s="678"/>
    </row>
    <row r="67" spans="1:10" ht="14.25" hidden="1" customHeight="1">
      <c r="A67" s="678"/>
      <c r="B67" s="678"/>
      <c r="C67" s="678"/>
      <c r="D67" s="678"/>
      <c r="E67" s="678"/>
      <c r="F67" s="678"/>
      <c r="G67" s="678"/>
      <c r="H67" s="678"/>
      <c r="I67" s="678"/>
      <c r="J67" s="678"/>
    </row>
    <row r="68" spans="1:10" ht="14.25" hidden="1" customHeight="1">
      <c r="A68" s="678"/>
      <c r="B68" s="678"/>
      <c r="C68" s="678"/>
      <c r="D68" s="678"/>
      <c r="E68" s="678"/>
      <c r="F68" s="678"/>
      <c r="G68" s="678"/>
      <c r="H68" s="678"/>
      <c r="I68" s="678"/>
      <c r="J68" s="678"/>
    </row>
    <row r="69" spans="1:10" ht="14.25" hidden="1" customHeight="1">
      <c r="A69" s="678"/>
      <c r="B69" s="678"/>
      <c r="C69" s="678"/>
      <c r="D69" s="678"/>
      <c r="E69" s="678"/>
      <c r="F69" s="678"/>
      <c r="G69" s="678"/>
      <c r="H69" s="678"/>
      <c r="I69" s="678"/>
      <c r="J69" s="678"/>
    </row>
    <row r="70" spans="1:10" ht="14.25" hidden="1" customHeight="1">
      <c r="A70" s="678"/>
      <c r="B70" s="678"/>
      <c r="C70" s="678"/>
      <c r="D70" s="678"/>
      <c r="E70" s="678"/>
      <c r="F70" s="678"/>
      <c r="G70" s="678"/>
      <c r="H70" s="678"/>
      <c r="I70" s="678"/>
      <c r="J70" s="678"/>
    </row>
  </sheetData>
  <mergeCells count="26">
    <mergeCell ref="A1:I1"/>
    <mergeCell ref="G4:J4"/>
    <mergeCell ref="G5:J5"/>
    <mergeCell ref="B16:F16"/>
    <mergeCell ref="B20:F20"/>
    <mergeCell ref="B10:F10"/>
    <mergeCell ref="B11:F11"/>
    <mergeCell ref="B12:F12"/>
    <mergeCell ref="B13:F13"/>
    <mergeCell ref="B14:F14"/>
    <mergeCell ref="A7:F7"/>
    <mergeCell ref="G7:G9"/>
    <mergeCell ref="J7:J9"/>
    <mergeCell ref="H9:I9"/>
    <mergeCell ref="C4:E4"/>
    <mergeCell ref="A5:B5"/>
    <mergeCell ref="C5:E5"/>
    <mergeCell ref="A46:J70"/>
    <mergeCell ref="B28:J35"/>
    <mergeCell ref="A26:F26"/>
    <mergeCell ref="B15:F15"/>
    <mergeCell ref="B17:F17"/>
    <mergeCell ref="B18:F18"/>
    <mergeCell ref="B19:F19"/>
    <mergeCell ref="B21:F21"/>
    <mergeCell ref="B22:F22"/>
  </mergeCells>
  <conditionalFormatting sqref="K10:K22 M10:M22">
    <cfRule type="cellIs" dxfId="104" priority="1" stopIfTrue="1" operator="between">
      <formula>7</formula>
      <formula>10</formula>
    </cfRule>
    <cfRule type="cellIs" dxfId="103" priority="2" stopIfTrue="1" operator="between">
      <formula>5</formula>
      <formula>6.99</formula>
    </cfRule>
    <cfRule type="cellIs" dxfId="102" priority="3" stopIfTrue="1" operator="between">
      <formula>0</formula>
      <formula>4.99</formula>
    </cfRule>
  </conditionalFormatting>
  <dataValidations count="2">
    <dataValidation type="list" allowBlank="1" showInputMessage="1" showErrorMessage="1" sqref="M10:M22 K10:K22" xr:uid="{9EB5E8DA-D49B-491E-83EB-00504D9F39D9}">
      <formula1>Scale</formula1>
    </dataValidation>
    <dataValidation type="list" allowBlank="1" showInputMessage="1" showErrorMessage="1" sqref="G5:J5" xr:uid="{DF27A57A-41C9-4F91-9371-A86AF175E6B3}">
      <formula1>$L$5:$N$5</formula1>
    </dataValidation>
  </dataValidations>
  <pageMargins left="0.7" right="0.7" top="0.75" bottom="0.75" header="0.3" footer="0.3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85BB-8D3A-4286-A00D-B23E904B6871}">
  <sheetPr>
    <tabColor rgb="FF92D050"/>
  </sheetPr>
  <dimension ref="A1:XEX70"/>
  <sheetViews>
    <sheetView workbookViewId="0">
      <selection activeCell="F5" sqref="F5"/>
    </sheetView>
  </sheetViews>
  <sheetFormatPr defaultColWidth="0" defaultRowHeight="0" customHeight="1" zeroHeight="1"/>
  <cols>
    <col min="1" max="1" width="3.26953125" style="493" customWidth="1"/>
    <col min="2" max="2" width="11.453125" style="493" customWidth="1"/>
    <col min="3" max="3" width="23.54296875" style="493" customWidth="1"/>
    <col min="4" max="4" width="1.7265625" style="493" customWidth="1"/>
    <col min="5" max="5" width="13.7265625" style="493" customWidth="1"/>
    <col min="6" max="6" width="22.54296875" style="493" customWidth="1"/>
    <col min="7" max="7" width="1.26953125" style="493" customWidth="1"/>
    <col min="8" max="8" width="18.7265625" style="492" bestFit="1" customWidth="1"/>
    <col min="9" max="9" width="18.7265625" style="492" customWidth="1"/>
    <col min="10" max="10" width="1.26953125" style="493" customWidth="1"/>
    <col min="11" max="30" width="9.1796875" style="493" hidden="1"/>
    <col min="31" max="32" width="0" style="493" hidden="1"/>
    <col min="33" max="34" width="9.1796875" style="493" hidden="1"/>
    <col min="35" max="36" width="0" style="493" hidden="1"/>
    <col min="37" max="16377" width="9.1796875" style="493" hidden="1"/>
    <col min="16378" max="16378" width="1.7265625" style="569" customWidth="1"/>
    <col min="16379" max="16382" width="2.1796875" style="493" hidden="1"/>
    <col min="16383" max="16383" width="2.1796875" style="493" hidden="1" customWidth="1"/>
    <col min="16384" max="16384" width="2.1796875" style="493" hidden="1"/>
  </cols>
  <sheetData>
    <row r="1" spans="1:14 16378:16378" ht="39" customHeight="1">
      <c r="A1" s="649" t="s">
        <v>491</v>
      </c>
      <c r="B1" s="649"/>
      <c r="C1" s="649"/>
      <c r="D1" s="649"/>
      <c r="E1" s="649"/>
      <c r="F1" s="649"/>
      <c r="G1" s="649"/>
      <c r="H1" s="649"/>
      <c r="I1" s="649"/>
      <c r="XEX1" s="494"/>
    </row>
    <row r="2" spans="1:14 16378:16378" ht="21.75" hidden="1" customHeight="1">
      <c r="A2" s="495"/>
      <c r="B2" s="495"/>
      <c r="C2" s="495"/>
      <c r="D2" s="495"/>
      <c r="E2" s="495"/>
      <c r="F2" s="495"/>
      <c r="G2" s="495"/>
      <c r="J2" s="495"/>
      <c r="XEX2" s="496"/>
    </row>
    <row r="3" spans="1:14 16378:16378" ht="16">
      <c r="A3" s="497" t="s">
        <v>414</v>
      </c>
      <c r="B3" s="498"/>
      <c r="C3" s="498"/>
      <c r="D3" s="497"/>
      <c r="E3" s="497"/>
      <c r="F3" s="497" t="s">
        <v>34</v>
      </c>
      <c r="G3" s="498"/>
      <c r="H3" s="499"/>
      <c r="I3" s="499"/>
      <c r="J3" s="498"/>
      <c r="XEX3" s="496"/>
    </row>
    <row r="4" spans="1:14 16378:16378" ht="16.5" customHeight="1">
      <c r="A4" s="500" t="s">
        <v>474</v>
      </c>
      <c r="B4" s="500"/>
      <c r="C4" s="652"/>
      <c r="D4" s="653"/>
      <c r="E4" s="654"/>
      <c r="F4" s="500" t="s">
        <v>441</v>
      </c>
      <c r="G4" s="650"/>
      <c r="H4" s="651"/>
      <c r="I4" s="651"/>
      <c r="J4" s="651"/>
      <c r="XEX4" s="496"/>
    </row>
    <row r="5" spans="1:14 16378:16378" ht="16.5" customHeight="1">
      <c r="A5" s="647" t="s">
        <v>14</v>
      </c>
      <c r="B5" s="648"/>
      <c r="C5" s="652"/>
      <c r="D5" s="653"/>
      <c r="E5" s="654"/>
      <c r="F5" s="500" t="s">
        <v>509</v>
      </c>
      <c r="G5" s="650"/>
      <c r="H5" s="651"/>
      <c r="I5" s="651"/>
      <c r="J5" s="651"/>
      <c r="L5" s="501" t="s">
        <v>415</v>
      </c>
      <c r="M5" s="501" t="s">
        <v>416</v>
      </c>
      <c r="N5" s="501" t="s">
        <v>417</v>
      </c>
      <c r="XEX5" s="496"/>
    </row>
    <row r="6" spans="1:14 16378:16378" s="502" customFormat="1" ht="6" customHeight="1">
      <c r="G6" s="503"/>
      <c r="H6" s="504"/>
      <c r="I6" s="504"/>
      <c r="J6" s="503"/>
      <c r="M6" s="505"/>
      <c r="XEX6" s="506"/>
    </row>
    <row r="7" spans="1:14 16378:16378" ht="16.5" customHeight="1">
      <c r="A7" s="645" t="s">
        <v>38</v>
      </c>
      <c r="B7" s="645"/>
      <c r="C7" s="645"/>
      <c r="D7" s="645"/>
      <c r="E7" s="645"/>
      <c r="F7" s="646"/>
      <c r="G7" s="658"/>
      <c r="H7" s="507" t="s">
        <v>32</v>
      </c>
      <c r="I7" s="508" t="s">
        <v>8</v>
      </c>
      <c r="J7" s="658"/>
      <c r="K7" s="497"/>
      <c r="L7" s="497"/>
      <c r="M7" s="508" t="s">
        <v>8</v>
      </c>
      <c r="XEX7" s="496"/>
    </row>
    <row r="8" spans="1:14 16378:16378" ht="4.5" customHeight="1">
      <c r="A8" s="510"/>
      <c r="B8" s="511"/>
      <c r="C8" s="511"/>
      <c r="D8" s="511"/>
      <c r="E8" s="511"/>
      <c r="F8" s="512"/>
      <c r="G8" s="658"/>
      <c r="H8" s="513"/>
      <c r="I8" s="513"/>
      <c r="J8" s="658"/>
      <c r="L8" s="515"/>
      <c r="M8" s="514"/>
      <c r="XEX8" s="496"/>
    </row>
    <row r="9" spans="1:14 16378:16378" ht="16.5" customHeight="1">
      <c r="A9" s="510" t="s">
        <v>0</v>
      </c>
      <c r="B9" s="516" t="s">
        <v>186</v>
      </c>
      <c r="F9" s="514"/>
      <c r="G9" s="658"/>
      <c r="H9" s="655"/>
      <c r="I9" s="657"/>
      <c r="J9" s="658"/>
      <c r="M9" s="517"/>
      <c r="XEX9" s="496"/>
    </row>
    <row r="10" spans="1:14 16378:16378" ht="28.5" customHeight="1">
      <c r="A10" s="518">
        <v>1</v>
      </c>
      <c r="B10" s="632" t="s">
        <v>492</v>
      </c>
      <c r="C10" s="633"/>
      <c r="D10" s="633"/>
      <c r="E10" s="633"/>
      <c r="F10" s="634"/>
      <c r="G10" s="519"/>
      <c r="H10" s="520"/>
      <c r="I10" s="520"/>
      <c r="J10" s="519"/>
      <c r="K10" s="524"/>
      <c r="L10" s="525"/>
      <c r="M10" s="521"/>
      <c r="XEX10" s="496"/>
    </row>
    <row r="11" spans="1:14 16378:16378" ht="28.5" customHeight="1">
      <c r="A11" s="518">
        <v>2</v>
      </c>
      <c r="B11" s="632" t="s">
        <v>493</v>
      </c>
      <c r="C11" s="633"/>
      <c r="D11" s="633"/>
      <c r="E11" s="633"/>
      <c r="F11" s="634"/>
      <c r="G11" s="519"/>
      <c r="H11" s="520"/>
      <c r="I11" s="520"/>
      <c r="J11" s="519"/>
      <c r="K11" s="524"/>
      <c r="L11" s="525"/>
      <c r="M11" s="521"/>
      <c r="XEX11" s="496"/>
    </row>
    <row r="12" spans="1:14 16378:16378" ht="28.5" customHeight="1">
      <c r="A12" s="518">
        <v>3</v>
      </c>
      <c r="B12" s="632" t="s">
        <v>494</v>
      </c>
      <c r="C12" s="633"/>
      <c r="D12" s="633"/>
      <c r="E12" s="633"/>
      <c r="F12" s="634"/>
      <c r="G12" s="519"/>
      <c r="H12" s="520"/>
      <c r="I12" s="520"/>
      <c r="J12" s="519"/>
      <c r="K12" s="524"/>
      <c r="L12" s="525"/>
      <c r="M12" s="521"/>
      <c r="XEX12" s="496"/>
    </row>
    <row r="13" spans="1:14 16378:16378" ht="33.75" customHeight="1">
      <c r="A13" s="518">
        <v>4</v>
      </c>
      <c r="B13" s="632" t="s">
        <v>495</v>
      </c>
      <c r="C13" s="633"/>
      <c r="D13" s="633"/>
      <c r="E13" s="633"/>
      <c r="F13" s="634"/>
      <c r="G13" s="519"/>
      <c r="H13" s="520"/>
      <c r="I13" s="520"/>
      <c r="J13" s="519"/>
      <c r="K13" s="524"/>
      <c r="L13" s="525"/>
      <c r="M13" s="521"/>
      <c r="XEX13" s="496"/>
    </row>
    <row r="14" spans="1:14 16378:16378" ht="16.5" customHeight="1">
      <c r="A14" s="518">
        <v>5</v>
      </c>
      <c r="B14" s="632" t="s">
        <v>496</v>
      </c>
      <c r="C14" s="633"/>
      <c r="D14" s="633"/>
      <c r="E14" s="633"/>
      <c r="F14" s="634"/>
      <c r="G14" s="519"/>
      <c r="H14" s="520"/>
      <c r="I14" s="520"/>
      <c r="J14" s="519"/>
      <c r="K14" s="524"/>
      <c r="L14" s="525"/>
      <c r="M14" s="521"/>
      <c r="XEX14" s="496"/>
    </row>
    <row r="15" spans="1:14 16378:16378" ht="28.5" customHeight="1">
      <c r="A15" s="518">
        <v>6</v>
      </c>
      <c r="B15" s="632" t="s">
        <v>497</v>
      </c>
      <c r="C15" s="633"/>
      <c r="D15" s="633"/>
      <c r="E15" s="633"/>
      <c r="F15" s="634"/>
      <c r="G15" s="519"/>
      <c r="H15" s="520"/>
      <c r="I15" s="520"/>
      <c r="J15" s="519"/>
      <c r="K15" s="524"/>
      <c r="L15" s="525"/>
      <c r="M15" s="521"/>
      <c r="XEX15" s="496"/>
    </row>
    <row r="16" spans="1:14 16378:16378" ht="42.75" customHeight="1">
      <c r="A16" s="518">
        <v>7</v>
      </c>
      <c r="B16" s="632" t="s">
        <v>498</v>
      </c>
      <c r="C16" s="633"/>
      <c r="D16" s="633"/>
      <c r="E16" s="633"/>
      <c r="F16" s="634"/>
      <c r="G16" s="519"/>
      <c r="H16" s="520"/>
      <c r="I16" s="520"/>
      <c r="J16" s="519"/>
      <c r="K16" s="524"/>
      <c r="L16" s="525"/>
      <c r="M16" s="521"/>
      <c r="XEX16" s="496"/>
    </row>
    <row r="17" spans="1:13 16378:16378" ht="43.5" customHeight="1">
      <c r="A17" s="518">
        <v>8</v>
      </c>
      <c r="B17" s="640" t="s">
        <v>499</v>
      </c>
      <c r="C17" s="641"/>
      <c r="D17" s="641"/>
      <c r="E17" s="641"/>
      <c r="F17" s="642"/>
      <c r="G17" s="519"/>
      <c r="H17" s="520"/>
      <c r="I17" s="520"/>
      <c r="J17" s="519"/>
      <c r="K17" s="524"/>
      <c r="L17" s="525"/>
      <c r="M17" s="521"/>
      <c r="XEX17" s="496"/>
    </row>
    <row r="18" spans="1:13 16378:16378" ht="28.5" customHeight="1">
      <c r="A18" s="518">
        <v>9</v>
      </c>
      <c r="B18" s="632" t="s">
        <v>500</v>
      </c>
      <c r="C18" s="633"/>
      <c r="D18" s="633"/>
      <c r="E18" s="633"/>
      <c r="F18" s="634"/>
      <c r="G18" s="519"/>
      <c r="H18" s="520"/>
      <c r="I18" s="520"/>
      <c r="J18" s="519"/>
      <c r="K18" s="524"/>
      <c r="L18" s="525"/>
      <c r="M18" s="521"/>
      <c r="XEX18" s="496"/>
    </row>
    <row r="19" spans="1:13 16378:16378" ht="16.5" customHeight="1">
      <c r="A19" s="518">
        <v>10</v>
      </c>
      <c r="B19" s="632" t="s">
        <v>501</v>
      </c>
      <c r="C19" s="633"/>
      <c r="D19" s="633"/>
      <c r="E19" s="633"/>
      <c r="F19" s="634"/>
      <c r="G19" s="519"/>
      <c r="H19" s="520"/>
      <c r="I19" s="520"/>
      <c r="J19" s="519"/>
      <c r="K19" s="524"/>
      <c r="L19" s="525"/>
      <c r="M19" s="521"/>
      <c r="XEX19" s="496"/>
    </row>
    <row r="20" spans="1:13 16378:16378" ht="28.5" customHeight="1">
      <c r="A20" s="518">
        <v>11</v>
      </c>
      <c r="B20" s="632" t="s">
        <v>502</v>
      </c>
      <c r="C20" s="633"/>
      <c r="D20" s="633"/>
      <c r="E20" s="633"/>
      <c r="F20" s="634"/>
      <c r="G20" s="519"/>
      <c r="H20" s="520"/>
      <c r="I20" s="520"/>
      <c r="J20" s="519"/>
      <c r="K20" s="524"/>
      <c r="L20" s="525"/>
      <c r="M20" s="521"/>
      <c r="XEX20" s="496"/>
    </row>
    <row r="21" spans="1:13 16378:16378" ht="30" customHeight="1">
      <c r="A21" s="518">
        <v>12</v>
      </c>
      <c r="B21" s="632" t="s">
        <v>503</v>
      </c>
      <c r="C21" s="633"/>
      <c r="D21" s="633"/>
      <c r="E21" s="633"/>
      <c r="F21" s="634"/>
      <c r="G21" s="519"/>
      <c r="H21" s="520"/>
      <c r="I21" s="520"/>
      <c r="J21" s="519"/>
      <c r="K21" s="524"/>
      <c r="L21" s="525"/>
      <c r="M21" s="521"/>
      <c r="XEX21" s="496"/>
    </row>
    <row r="22" spans="1:13 16378:16378" ht="29.25" customHeight="1">
      <c r="A22" s="518">
        <v>13</v>
      </c>
      <c r="B22" s="632" t="s">
        <v>504</v>
      </c>
      <c r="C22" s="633"/>
      <c r="D22" s="633"/>
      <c r="E22" s="633"/>
      <c r="F22" s="634"/>
      <c r="G22" s="530"/>
      <c r="H22" s="520"/>
      <c r="I22" s="520"/>
      <c r="J22" s="530"/>
      <c r="K22" s="524"/>
      <c r="L22" s="525"/>
      <c r="M22" s="521"/>
      <c r="XEX22" s="496"/>
    </row>
    <row r="23" spans="1:13 16378:16378" ht="16" hidden="1">
      <c r="A23" s="510"/>
      <c r="F23" s="514"/>
      <c r="G23" s="530"/>
      <c r="J23" s="530"/>
      <c r="M23" s="526"/>
      <c r="XEX23" s="496"/>
    </row>
    <row r="24" spans="1:13 16378:16378" ht="16.5" customHeight="1">
      <c r="A24" s="497" t="s">
        <v>39</v>
      </c>
      <c r="B24" s="497"/>
      <c r="C24" s="497"/>
      <c r="D24" s="497"/>
      <c r="E24" s="497"/>
      <c r="F24" s="535"/>
      <c r="G24" s="536"/>
      <c r="H24" s="507" t="s">
        <v>32</v>
      </c>
      <c r="I24" s="535" t="s">
        <v>8</v>
      </c>
      <c r="J24" s="536"/>
      <c r="K24" s="497"/>
      <c r="L24" s="497"/>
      <c r="M24" s="535" t="s">
        <v>8</v>
      </c>
      <c r="XEX24" s="496"/>
    </row>
    <row r="25" spans="1:13 16378:16378" ht="3.75" customHeight="1">
      <c r="F25" s="514"/>
      <c r="G25" s="519"/>
      <c r="J25" s="519"/>
      <c r="M25" s="514"/>
      <c r="XEX25" s="496"/>
    </row>
    <row r="26" spans="1:13 16378:16378" ht="15.75" customHeight="1">
      <c r="A26" s="681"/>
      <c r="B26" s="682"/>
      <c r="C26" s="682"/>
      <c r="D26" s="682"/>
      <c r="E26" s="682"/>
      <c r="F26" s="683"/>
      <c r="G26" s="619"/>
      <c r="H26" s="620"/>
      <c r="I26" s="620">
        <f>I10+I11+I12+I13+I14+I15+I16+I17+I18+I19+I20+I21+I22</f>
        <v>0</v>
      </c>
      <c r="J26" s="619"/>
      <c r="M26" s="514"/>
      <c r="XEX26" s="496"/>
    </row>
    <row r="27" spans="1:13 16378:16378" ht="16.5" customHeight="1">
      <c r="A27" s="549" t="s">
        <v>475</v>
      </c>
      <c r="B27" s="550"/>
      <c r="C27" s="550"/>
      <c r="D27" s="617" t="str">
        <f>IF(COUNT(#REF!,#REF!,#REF!,#REF!,#REF!)=0,"",SUM(#REF!,#REF!,#REF!,#REF!,#REF!)/COUNT(#REF!,#REF!,#REF!,#REF!,#REF!))</f>
        <v/>
      </c>
      <c r="E27" s="557" t="str">
        <f>IF(D27="","",IF(D27&lt;6,"*",IF(D27&lt;7,"**",IF(D27&lt;8,"***",IF(D27&lt;=9,"****",IF(D27&gt;=9,"*****"))))))</f>
        <v/>
      </c>
      <c r="F27" s="618"/>
      <c r="G27" s="554"/>
      <c r="H27" s="555"/>
      <c r="I27" s="555"/>
      <c r="J27" s="554"/>
      <c r="K27" s="497"/>
      <c r="L27" s="557"/>
      <c r="M27" s="535"/>
      <c r="XEX27" s="496"/>
    </row>
    <row r="28" spans="1:13 16378:16378" ht="16" hidden="1">
      <c r="A28" s="558"/>
      <c r="B28" s="679"/>
      <c r="C28" s="679"/>
      <c r="D28" s="679"/>
      <c r="E28" s="679"/>
      <c r="F28" s="679"/>
      <c r="G28" s="679"/>
      <c r="H28" s="679"/>
      <c r="I28" s="679"/>
      <c r="J28" s="679"/>
      <c r="XEX28" s="496"/>
    </row>
    <row r="29" spans="1:13 16378:16378" ht="16" hidden="1">
      <c r="A29" s="558"/>
      <c r="B29" s="679"/>
      <c r="C29" s="679"/>
      <c r="D29" s="679"/>
      <c r="E29" s="679"/>
      <c r="F29" s="679"/>
      <c r="G29" s="679"/>
      <c r="H29" s="679"/>
      <c r="I29" s="679"/>
      <c r="J29" s="679"/>
      <c r="XEX29" s="496"/>
    </row>
    <row r="30" spans="1:13 16378:16378" ht="16" hidden="1">
      <c r="A30" s="561"/>
      <c r="B30" s="679"/>
      <c r="C30" s="679"/>
      <c r="D30" s="679"/>
      <c r="E30" s="679"/>
      <c r="F30" s="679"/>
      <c r="G30" s="679"/>
      <c r="H30" s="679"/>
      <c r="I30" s="679"/>
      <c r="J30" s="679"/>
      <c r="XEX30" s="496"/>
    </row>
    <row r="31" spans="1:13 16378:16378" ht="12.75" hidden="1" customHeight="1">
      <c r="A31" s="561"/>
      <c r="B31" s="679"/>
      <c r="C31" s="679"/>
      <c r="D31" s="679"/>
      <c r="E31" s="679"/>
      <c r="F31" s="679"/>
      <c r="G31" s="679"/>
      <c r="H31" s="679"/>
      <c r="I31" s="679"/>
      <c r="J31" s="679"/>
      <c r="XEX31" s="496"/>
    </row>
    <row r="32" spans="1:13 16378:16378" ht="12.75" hidden="1" customHeight="1">
      <c r="A32" s="561"/>
      <c r="B32" s="679"/>
      <c r="C32" s="679"/>
      <c r="D32" s="679"/>
      <c r="E32" s="679"/>
      <c r="F32" s="679"/>
      <c r="G32" s="679"/>
      <c r="H32" s="679"/>
      <c r="I32" s="679"/>
      <c r="J32" s="679"/>
      <c r="XEX32" s="496"/>
    </row>
    <row r="33" spans="1:10 16378:16378" ht="16" hidden="1">
      <c r="A33" s="502"/>
      <c r="B33" s="679"/>
      <c r="C33" s="679"/>
      <c r="D33" s="679"/>
      <c r="E33" s="679"/>
      <c r="F33" s="679"/>
      <c r="G33" s="679"/>
      <c r="H33" s="679"/>
      <c r="I33" s="679"/>
      <c r="J33" s="679"/>
      <c r="XEX33" s="496"/>
    </row>
    <row r="34" spans="1:10 16378:16378" ht="16" hidden="1">
      <c r="A34" s="502"/>
      <c r="B34" s="679"/>
      <c r="C34" s="679"/>
      <c r="D34" s="679"/>
      <c r="E34" s="679"/>
      <c r="F34" s="679"/>
      <c r="G34" s="679"/>
      <c r="H34" s="679"/>
      <c r="I34" s="679"/>
      <c r="J34" s="679"/>
      <c r="XEX34" s="496"/>
    </row>
    <row r="35" spans="1:10 16378:16378" ht="16" hidden="1">
      <c r="A35" s="565"/>
      <c r="B35" s="680"/>
      <c r="C35" s="680"/>
      <c r="D35" s="680"/>
      <c r="E35" s="680"/>
      <c r="F35" s="680"/>
      <c r="G35" s="680"/>
      <c r="H35" s="680"/>
      <c r="I35" s="680"/>
      <c r="J35" s="680"/>
      <c r="XEX35" s="568"/>
    </row>
    <row r="36" spans="1:10 16378:16378" ht="16" hidden="1"/>
    <row r="37" spans="1:10 16378:16378" ht="16" hidden="1">
      <c r="E37" s="570"/>
    </row>
    <row r="38" spans="1:10 16378:16378" ht="16" hidden="1">
      <c r="XEX38" s="502"/>
    </row>
    <row r="39" spans="1:10 16378:16378" ht="16" hidden="1">
      <c r="XEX39" s="502"/>
    </row>
    <row r="40" spans="1:10 16378:16378" ht="16" hidden="1">
      <c r="XEX40" s="502"/>
    </row>
    <row r="41" spans="1:10 16378:16378" ht="16" hidden="1">
      <c r="XEX41" s="502"/>
    </row>
    <row r="42" spans="1:10 16378:16378" ht="16" hidden="1">
      <c r="XEX42" s="502"/>
    </row>
    <row r="43" spans="1:10 16378:16378" ht="16" hidden="1">
      <c r="XEX43" s="502"/>
    </row>
    <row r="44" spans="1:10 16378:16378" ht="16" hidden="1">
      <c r="XEX44" s="502"/>
    </row>
    <row r="45" spans="1:10 16378:16378" ht="16" hidden="1"/>
    <row r="46" spans="1:10 16378:16378" ht="14.25" customHeight="1">
      <c r="A46" s="678"/>
      <c r="B46" s="678"/>
      <c r="C46" s="678"/>
      <c r="D46" s="678"/>
      <c r="E46" s="678"/>
      <c r="F46" s="678"/>
      <c r="G46" s="678"/>
      <c r="H46" s="678"/>
      <c r="I46" s="678"/>
      <c r="J46" s="678"/>
    </row>
    <row r="47" spans="1:10 16378:16378" ht="14.25" customHeight="1">
      <c r="A47" s="678"/>
      <c r="B47" s="678"/>
      <c r="C47" s="678"/>
      <c r="D47" s="678"/>
      <c r="E47" s="678"/>
      <c r="F47" s="678"/>
      <c r="G47" s="678"/>
      <c r="H47" s="678"/>
      <c r="I47" s="678"/>
      <c r="J47" s="678"/>
    </row>
    <row r="48" spans="1:10 16378:16378" ht="14.25" customHeight="1">
      <c r="A48" s="678"/>
      <c r="B48" s="678"/>
      <c r="C48" s="678"/>
      <c r="D48" s="678"/>
      <c r="E48" s="678"/>
      <c r="F48" s="678"/>
      <c r="G48" s="678"/>
      <c r="H48" s="678"/>
      <c r="I48" s="678"/>
      <c r="J48" s="678"/>
    </row>
    <row r="49" spans="1:10" ht="14.25" customHeight="1">
      <c r="A49" s="678"/>
      <c r="B49" s="678"/>
      <c r="C49" s="678"/>
      <c r="D49" s="678"/>
      <c r="E49" s="678"/>
      <c r="F49" s="678"/>
      <c r="G49" s="678"/>
      <c r="H49" s="678"/>
      <c r="I49" s="678"/>
      <c r="J49" s="678"/>
    </row>
    <row r="50" spans="1:10" ht="14.25" customHeight="1">
      <c r="A50" s="678"/>
      <c r="B50" s="678"/>
      <c r="C50" s="678"/>
      <c r="D50" s="678"/>
      <c r="E50" s="678"/>
      <c r="F50" s="678"/>
      <c r="G50" s="678"/>
      <c r="H50" s="678"/>
      <c r="I50" s="678"/>
      <c r="J50" s="678"/>
    </row>
    <row r="51" spans="1:10" ht="14.25" customHeight="1">
      <c r="A51" s="678"/>
      <c r="B51" s="678"/>
      <c r="C51" s="678"/>
      <c r="D51" s="678"/>
      <c r="E51" s="678"/>
      <c r="F51" s="678"/>
      <c r="G51" s="678"/>
      <c r="H51" s="678"/>
      <c r="I51" s="678"/>
      <c r="J51" s="678"/>
    </row>
    <row r="52" spans="1:10" ht="14.25" customHeight="1">
      <c r="A52" s="678"/>
      <c r="B52" s="678"/>
      <c r="C52" s="678"/>
      <c r="D52" s="678"/>
      <c r="E52" s="678"/>
      <c r="F52" s="678"/>
      <c r="G52" s="678"/>
      <c r="H52" s="678"/>
      <c r="I52" s="678"/>
      <c r="J52" s="678"/>
    </row>
    <row r="53" spans="1:10" ht="14.25" customHeight="1">
      <c r="A53" s="678"/>
      <c r="B53" s="678"/>
      <c r="C53" s="678"/>
      <c r="D53" s="678"/>
      <c r="E53" s="678"/>
      <c r="F53" s="678"/>
      <c r="G53" s="678"/>
      <c r="H53" s="678"/>
      <c r="I53" s="678"/>
      <c r="J53" s="678"/>
    </row>
    <row r="54" spans="1:10" ht="6" customHeight="1">
      <c r="A54" s="678"/>
      <c r="B54" s="678"/>
      <c r="C54" s="678"/>
      <c r="D54" s="678"/>
      <c r="E54" s="678"/>
      <c r="F54" s="678"/>
      <c r="G54" s="678"/>
      <c r="H54" s="678"/>
      <c r="I54" s="678"/>
      <c r="J54" s="678"/>
    </row>
    <row r="55" spans="1:10" ht="14.25" hidden="1" customHeight="1">
      <c r="A55" s="678"/>
      <c r="B55" s="678"/>
      <c r="C55" s="678"/>
      <c r="D55" s="678"/>
      <c r="E55" s="678"/>
      <c r="F55" s="678"/>
      <c r="G55" s="678"/>
      <c r="H55" s="678"/>
      <c r="I55" s="678"/>
      <c r="J55" s="678"/>
    </row>
    <row r="56" spans="1:10" ht="14.25" hidden="1" customHeight="1">
      <c r="A56" s="678"/>
      <c r="B56" s="678"/>
      <c r="C56" s="678"/>
      <c r="D56" s="678"/>
      <c r="E56" s="678"/>
      <c r="F56" s="678"/>
      <c r="G56" s="678"/>
      <c r="H56" s="678"/>
      <c r="I56" s="678"/>
      <c r="J56" s="678"/>
    </row>
    <row r="57" spans="1:10" ht="14.25" hidden="1" customHeight="1">
      <c r="A57" s="678"/>
      <c r="B57" s="678"/>
      <c r="C57" s="678"/>
      <c r="D57" s="678"/>
      <c r="E57" s="678"/>
      <c r="F57" s="678"/>
      <c r="G57" s="678"/>
      <c r="H57" s="678"/>
      <c r="I57" s="678"/>
      <c r="J57" s="678"/>
    </row>
    <row r="58" spans="1:10" ht="14.25" hidden="1" customHeight="1">
      <c r="A58" s="678"/>
      <c r="B58" s="678"/>
      <c r="C58" s="678"/>
      <c r="D58" s="678"/>
      <c r="E58" s="678"/>
      <c r="F58" s="678"/>
      <c r="G58" s="678"/>
      <c r="H58" s="678"/>
      <c r="I58" s="678"/>
      <c r="J58" s="678"/>
    </row>
    <row r="59" spans="1:10" ht="14.25" hidden="1" customHeight="1">
      <c r="A59" s="678"/>
      <c r="B59" s="678"/>
      <c r="C59" s="678"/>
      <c r="D59" s="678"/>
      <c r="E59" s="678"/>
      <c r="F59" s="678"/>
      <c r="G59" s="678"/>
      <c r="H59" s="678"/>
      <c r="I59" s="678"/>
      <c r="J59" s="678"/>
    </row>
    <row r="60" spans="1:10" ht="14.25" hidden="1" customHeight="1">
      <c r="A60" s="678"/>
      <c r="B60" s="678"/>
      <c r="C60" s="678"/>
      <c r="D60" s="678"/>
      <c r="E60" s="678"/>
      <c r="F60" s="678"/>
      <c r="G60" s="678"/>
      <c r="H60" s="678"/>
      <c r="I60" s="678"/>
      <c r="J60" s="678"/>
    </row>
    <row r="61" spans="1:10" ht="14.25" hidden="1" customHeight="1">
      <c r="A61" s="678"/>
      <c r="B61" s="678"/>
      <c r="C61" s="678"/>
      <c r="D61" s="678"/>
      <c r="E61" s="678"/>
      <c r="F61" s="678"/>
      <c r="G61" s="678"/>
      <c r="H61" s="678"/>
      <c r="I61" s="678"/>
      <c r="J61" s="678"/>
    </row>
    <row r="62" spans="1:10" ht="14.25" hidden="1" customHeight="1">
      <c r="A62" s="678"/>
      <c r="B62" s="678"/>
      <c r="C62" s="678"/>
      <c r="D62" s="678"/>
      <c r="E62" s="678"/>
      <c r="F62" s="678"/>
      <c r="G62" s="678"/>
      <c r="H62" s="678"/>
      <c r="I62" s="678"/>
      <c r="J62" s="678"/>
    </row>
    <row r="63" spans="1:10" ht="14.25" hidden="1" customHeight="1">
      <c r="A63" s="678"/>
      <c r="B63" s="678"/>
      <c r="C63" s="678"/>
      <c r="D63" s="678"/>
      <c r="E63" s="678"/>
      <c r="F63" s="678"/>
      <c r="G63" s="678"/>
      <c r="H63" s="678"/>
      <c r="I63" s="678"/>
      <c r="J63" s="678"/>
    </row>
    <row r="64" spans="1:10" ht="14.25" hidden="1" customHeight="1">
      <c r="A64" s="678"/>
      <c r="B64" s="678"/>
      <c r="C64" s="678"/>
      <c r="D64" s="678"/>
      <c r="E64" s="678"/>
      <c r="F64" s="678"/>
      <c r="G64" s="678"/>
      <c r="H64" s="678"/>
      <c r="I64" s="678"/>
      <c r="J64" s="678"/>
    </row>
    <row r="65" spans="1:10" ht="14.25" hidden="1" customHeight="1">
      <c r="A65" s="678"/>
      <c r="B65" s="678"/>
      <c r="C65" s="678"/>
      <c r="D65" s="678"/>
      <c r="E65" s="678"/>
      <c r="F65" s="678"/>
      <c r="G65" s="678"/>
      <c r="H65" s="678"/>
      <c r="I65" s="678"/>
      <c r="J65" s="678"/>
    </row>
    <row r="66" spans="1:10" ht="14.25" hidden="1" customHeight="1">
      <c r="A66" s="678"/>
      <c r="B66" s="678"/>
      <c r="C66" s="678"/>
      <c r="D66" s="678"/>
      <c r="E66" s="678"/>
      <c r="F66" s="678"/>
      <c r="G66" s="678"/>
      <c r="H66" s="678"/>
      <c r="I66" s="678"/>
      <c r="J66" s="678"/>
    </row>
    <row r="67" spans="1:10" ht="14.25" hidden="1" customHeight="1">
      <c r="A67" s="678"/>
      <c r="B67" s="678"/>
      <c r="C67" s="678"/>
      <c r="D67" s="678"/>
      <c r="E67" s="678"/>
      <c r="F67" s="678"/>
      <c r="G67" s="678"/>
      <c r="H67" s="678"/>
      <c r="I67" s="678"/>
      <c r="J67" s="678"/>
    </row>
    <row r="68" spans="1:10" ht="14.25" hidden="1" customHeight="1">
      <c r="A68" s="678"/>
      <c r="B68" s="678"/>
      <c r="C68" s="678"/>
      <c r="D68" s="678"/>
      <c r="E68" s="678"/>
      <c r="F68" s="678"/>
      <c r="G68" s="678"/>
      <c r="H68" s="678"/>
      <c r="I68" s="678"/>
      <c r="J68" s="678"/>
    </row>
    <row r="69" spans="1:10" ht="14.25" hidden="1" customHeight="1">
      <c r="A69" s="678"/>
      <c r="B69" s="678"/>
      <c r="C69" s="678"/>
      <c r="D69" s="678"/>
      <c r="E69" s="678"/>
      <c r="F69" s="678"/>
      <c r="G69" s="678"/>
      <c r="H69" s="678"/>
      <c r="I69" s="678"/>
      <c r="J69" s="678"/>
    </row>
    <row r="70" spans="1:10" ht="14.25" hidden="1" customHeight="1">
      <c r="A70" s="678"/>
      <c r="B70" s="678"/>
      <c r="C70" s="678"/>
      <c r="D70" s="678"/>
      <c r="E70" s="678"/>
      <c r="F70" s="678"/>
      <c r="G70" s="678"/>
      <c r="H70" s="678"/>
      <c r="I70" s="678"/>
      <c r="J70" s="678"/>
    </row>
  </sheetData>
  <mergeCells count="26">
    <mergeCell ref="A1:I1"/>
    <mergeCell ref="G4:J4"/>
    <mergeCell ref="G5:J5"/>
    <mergeCell ref="B16:F16"/>
    <mergeCell ref="B20:F20"/>
    <mergeCell ref="B10:F10"/>
    <mergeCell ref="B11:F11"/>
    <mergeCell ref="B12:F12"/>
    <mergeCell ref="B13:F13"/>
    <mergeCell ref="B14:F14"/>
    <mergeCell ref="A7:F7"/>
    <mergeCell ref="G7:G9"/>
    <mergeCell ref="J7:J9"/>
    <mergeCell ref="H9:I9"/>
    <mergeCell ref="C4:E4"/>
    <mergeCell ref="A5:B5"/>
    <mergeCell ref="C5:E5"/>
    <mergeCell ref="A46:J70"/>
    <mergeCell ref="B28:J35"/>
    <mergeCell ref="A26:F26"/>
    <mergeCell ref="B15:F15"/>
    <mergeCell ref="B17:F17"/>
    <mergeCell ref="B18:F18"/>
    <mergeCell ref="B19:F19"/>
    <mergeCell ref="B21:F21"/>
    <mergeCell ref="B22:F22"/>
  </mergeCells>
  <conditionalFormatting sqref="K10:K22 M10:M22">
    <cfRule type="cellIs" dxfId="101" priority="1" stopIfTrue="1" operator="between">
      <formula>7</formula>
      <formula>10</formula>
    </cfRule>
    <cfRule type="cellIs" dxfId="100" priority="2" stopIfTrue="1" operator="between">
      <formula>5</formula>
      <formula>6.99</formula>
    </cfRule>
    <cfRule type="cellIs" dxfId="99" priority="3" stopIfTrue="1" operator="between">
      <formula>0</formula>
      <formula>4.99</formula>
    </cfRule>
  </conditionalFormatting>
  <dataValidations count="2">
    <dataValidation type="list" allowBlank="1" showInputMessage="1" showErrorMessage="1" sqref="M10:M22 K10:K22" xr:uid="{8A5A6E3E-2F56-438C-A83C-D176E8D58820}">
      <formula1>Scale</formula1>
    </dataValidation>
    <dataValidation type="list" allowBlank="1" showInputMessage="1" showErrorMessage="1" sqref="G5:J5" xr:uid="{F3F0BE14-586F-4594-804B-71124F6B5CAF}">
      <formula1>$L$5:$N$5</formula1>
    </dataValidation>
  </dataValidations>
  <pageMargins left="0.7" right="0.7" top="0.75" bottom="0.75" header="0.3" footer="0.3"/>
  <headerFooter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92D050"/>
    <pageSetUpPr fitToPage="1"/>
  </sheetPr>
  <dimension ref="A1:XEX1048576"/>
  <sheetViews>
    <sheetView showGridLines="0" zoomScaleNormal="100" workbookViewId="0">
      <selection activeCell="B10" sqref="B10:F10"/>
    </sheetView>
  </sheetViews>
  <sheetFormatPr defaultColWidth="9.1796875" defaultRowHeight="12.5" zeroHeight="1"/>
  <cols>
    <col min="1" max="1" width="3.26953125" style="571" customWidth="1"/>
    <col min="2" max="2" width="7.81640625" style="571" customWidth="1"/>
    <col min="3" max="3" width="22.81640625" style="571" customWidth="1"/>
    <col min="4" max="4" width="1.81640625" style="571" customWidth="1"/>
    <col min="5" max="5" width="10.54296875" style="571" customWidth="1"/>
    <col min="6" max="6" width="22.54296875" style="571" customWidth="1"/>
    <col min="7" max="7" width="1.26953125" style="571" customWidth="1"/>
    <col min="8" max="9" width="18.54296875" style="571" customWidth="1"/>
    <col min="10" max="10" width="1.26953125" style="571" customWidth="1"/>
    <col min="11" max="11" width="18.81640625" style="571" hidden="1" customWidth="1"/>
    <col min="12" max="12" width="10.7265625" style="571" hidden="1" customWidth="1"/>
    <col min="13" max="13" width="1.26953125" style="571" customWidth="1"/>
    <col min="14" max="16384" width="9.1796875" style="571"/>
  </cols>
  <sheetData>
    <row r="1" spans="1:14 16378:16378" s="493" customFormat="1" ht="39" customHeight="1">
      <c r="A1" s="649" t="s">
        <v>505</v>
      </c>
      <c r="B1" s="649"/>
      <c r="C1" s="649"/>
      <c r="D1" s="649"/>
      <c r="E1" s="649"/>
      <c r="F1" s="649"/>
      <c r="G1" s="649"/>
      <c r="H1" s="649"/>
      <c r="I1" s="649"/>
      <c r="XEX1" s="494"/>
    </row>
    <row r="2" spans="1:14 16378:16378" s="493" customFormat="1" ht="26">
      <c r="A2" s="495"/>
      <c r="B2" s="495"/>
      <c r="C2" s="495"/>
      <c r="D2" s="495"/>
      <c r="E2" s="495"/>
      <c r="F2" s="495"/>
      <c r="G2" s="495"/>
      <c r="H2" s="492"/>
      <c r="I2" s="492"/>
      <c r="J2" s="495"/>
      <c r="XEX2" s="496"/>
    </row>
    <row r="3" spans="1:14 16378:16378" s="493" customFormat="1" ht="16">
      <c r="A3" s="497" t="s">
        <v>414</v>
      </c>
      <c r="B3" s="498"/>
      <c r="C3" s="498"/>
      <c r="D3" s="497"/>
      <c r="E3" s="497"/>
      <c r="F3" s="497" t="s">
        <v>34</v>
      </c>
      <c r="G3" s="498"/>
      <c r="H3" s="499"/>
      <c r="I3" s="499"/>
      <c r="J3" s="498"/>
      <c r="XEX3" s="496"/>
    </row>
    <row r="4" spans="1:14 16378:16378" s="493" customFormat="1" ht="16.5" customHeight="1">
      <c r="A4" s="500" t="s">
        <v>474</v>
      </c>
      <c r="B4" s="500"/>
      <c r="C4" s="652"/>
      <c r="D4" s="653"/>
      <c r="E4" s="654"/>
      <c r="F4" s="500" t="s">
        <v>441</v>
      </c>
      <c r="G4" s="650"/>
      <c r="H4" s="651"/>
      <c r="I4" s="651"/>
      <c r="J4" s="651"/>
      <c r="XEX4" s="496"/>
    </row>
    <row r="5" spans="1:14 16378:16378" s="493" customFormat="1" ht="16.5" customHeight="1">
      <c r="A5" s="647" t="s">
        <v>14</v>
      </c>
      <c r="B5" s="648"/>
      <c r="C5" s="652"/>
      <c r="D5" s="653"/>
      <c r="E5" s="654"/>
      <c r="F5" s="500" t="s">
        <v>509</v>
      </c>
      <c r="G5" s="650"/>
      <c r="H5" s="651"/>
      <c r="I5" s="651"/>
      <c r="J5" s="651"/>
      <c r="L5" s="501"/>
      <c r="M5" s="501"/>
      <c r="N5" s="501"/>
      <c r="XEX5" s="496"/>
    </row>
    <row r="6" spans="1:14 16378:16378" s="502" customFormat="1" ht="6" customHeight="1">
      <c r="G6" s="503"/>
      <c r="H6" s="504"/>
      <c r="I6" s="504"/>
      <c r="J6" s="503"/>
      <c r="M6" s="505"/>
      <c r="XEX6" s="506"/>
    </row>
    <row r="7" spans="1:14 16378:16378" ht="16.5" customHeight="1">
      <c r="A7" s="703" t="s">
        <v>38</v>
      </c>
      <c r="B7" s="703"/>
      <c r="C7" s="703"/>
      <c r="D7" s="703"/>
      <c r="E7" s="703"/>
      <c r="F7" s="704"/>
      <c r="G7" s="577"/>
      <c r="H7" s="572" t="s">
        <v>32</v>
      </c>
      <c r="I7" s="593" t="s">
        <v>8</v>
      </c>
      <c r="J7" s="578"/>
      <c r="K7" s="572" t="s">
        <v>32</v>
      </c>
      <c r="L7" s="593" t="s">
        <v>8</v>
      </c>
      <c r="M7" s="578"/>
    </row>
    <row r="8" spans="1:14 16378:16378" ht="4.5" customHeight="1">
      <c r="A8" s="579"/>
      <c r="B8" s="580"/>
      <c r="C8" s="580"/>
      <c r="D8" s="580"/>
      <c r="E8" s="580"/>
      <c r="F8" s="604"/>
      <c r="G8" s="581"/>
      <c r="H8" s="582"/>
      <c r="I8" s="582"/>
      <c r="J8" s="590"/>
      <c r="K8" s="582"/>
      <c r="L8" s="583"/>
      <c r="M8" s="590"/>
    </row>
    <row r="9" spans="1:14 16378:16378" ht="16.5" customHeight="1">
      <c r="A9" s="584" t="s">
        <v>0</v>
      </c>
      <c r="B9" s="585" t="s">
        <v>2</v>
      </c>
      <c r="F9" s="583"/>
      <c r="G9" s="581"/>
      <c r="H9" s="693"/>
      <c r="I9" s="694"/>
      <c r="J9" s="590"/>
      <c r="K9" s="693"/>
      <c r="L9" s="702"/>
      <c r="M9" s="590"/>
    </row>
    <row r="10" spans="1:14 16378:16378" ht="16.5" customHeight="1">
      <c r="A10" s="586">
        <v>1</v>
      </c>
      <c r="B10" s="688" t="s">
        <v>443</v>
      </c>
      <c r="C10" s="689"/>
      <c r="D10" s="689"/>
      <c r="E10" s="689"/>
      <c r="F10" s="690"/>
      <c r="G10" s="581"/>
      <c r="H10" s="587"/>
      <c r="I10" s="587"/>
      <c r="J10" s="590"/>
      <c r="K10" s="589"/>
      <c r="L10" s="588" t="s">
        <v>9</v>
      </c>
      <c r="M10" s="590"/>
    </row>
    <row r="11" spans="1:14 16378:16378" ht="16.5" customHeight="1">
      <c r="A11" s="586">
        <v>2</v>
      </c>
      <c r="B11" s="688" t="s">
        <v>444</v>
      </c>
      <c r="C11" s="689"/>
      <c r="D11" s="689"/>
      <c r="E11" s="689"/>
      <c r="F11" s="690"/>
      <c r="G11" s="581"/>
      <c r="H11" s="587"/>
      <c r="I11" s="587"/>
      <c r="J11" s="590"/>
      <c r="K11" s="589"/>
      <c r="L11" s="588" t="s">
        <v>9</v>
      </c>
      <c r="M11" s="590"/>
    </row>
    <row r="12" spans="1:14 16378:16378" ht="28.5" customHeight="1">
      <c r="A12" s="586">
        <v>3</v>
      </c>
      <c r="B12" s="688" t="s">
        <v>445</v>
      </c>
      <c r="C12" s="689"/>
      <c r="D12" s="689"/>
      <c r="E12" s="689"/>
      <c r="F12" s="690"/>
      <c r="G12" s="581"/>
      <c r="H12" s="587"/>
      <c r="I12" s="587"/>
      <c r="J12" s="590"/>
      <c r="K12" s="589"/>
      <c r="L12" s="588" t="s">
        <v>9</v>
      </c>
      <c r="M12" s="590"/>
    </row>
    <row r="13" spans="1:14 16378:16378" ht="16.5" customHeight="1">
      <c r="A13" s="586">
        <v>4</v>
      </c>
      <c r="B13" s="688" t="s">
        <v>446</v>
      </c>
      <c r="C13" s="689"/>
      <c r="D13" s="689"/>
      <c r="E13" s="689"/>
      <c r="F13" s="690"/>
      <c r="G13" s="581"/>
      <c r="H13" s="587"/>
      <c r="I13" s="587"/>
      <c r="J13" s="590"/>
      <c r="K13" s="589"/>
      <c r="L13" s="588" t="s">
        <v>9</v>
      </c>
      <c r="M13" s="590"/>
    </row>
    <row r="14" spans="1:14 16378:16378" ht="43.5" customHeight="1">
      <c r="A14" s="586">
        <v>5</v>
      </c>
      <c r="B14" s="688" t="s">
        <v>447</v>
      </c>
      <c r="C14" s="689"/>
      <c r="D14" s="689"/>
      <c r="E14" s="689"/>
      <c r="F14" s="690"/>
      <c r="G14" s="581"/>
      <c r="H14" s="589"/>
      <c r="I14" s="589"/>
      <c r="J14" s="590"/>
      <c r="K14" s="589"/>
      <c r="L14" s="588" t="s">
        <v>9</v>
      </c>
      <c r="M14" s="590"/>
    </row>
    <row r="15" spans="1:14 16378:16378" ht="16.5" customHeight="1">
      <c r="A15" s="586">
        <v>6</v>
      </c>
      <c r="B15" s="688" t="s">
        <v>448</v>
      </c>
      <c r="C15" s="689"/>
      <c r="D15" s="689"/>
      <c r="E15" s="689"/>
      <c r="F15" s="690"/>
      <c r="G15" s="581"/>
      <c r="H15" s="589"/>
      <c r="I15" s="589"/>
      <c r="J15" s="590"/>
      <c r="K15" s="589"/>
      <c r="L15" s="588" t="s">
        <v>9</v>
      </c>
      <c r="M15" s="590"/>
    </row>
    <row r="16" spans="1:14 16378:16378" ht="28.5" customHeight="1">
      <c r="A16" s="586">
        <v>7</v>
      </c>
      <c r="B16" s="688" t="s">
        <v>449</v>
      </c>
      <c r="C16" s="689"/>
      <c r="D16" s="689"/>
      <c r="E16" s="689"/>
      <c r="F16" s="690"/>
      <c r="G16" s="581"/>
      <c r="H16" s="587"/>
      <c r="I16" s="587"/>
      <c r="J16" s="590"/>
      <c r="K16" s="589"/>
      <c r="L16" s="588" t="s">
        <v>9</v>
      </c>
      <c r="M16" s="590"/>
    </row>
    <row r="17" spans="1:13" ht="16.5" customHeight="1">
      <c r="A17" s="586">
        <v>8</v>
      </c>
      <c r="B17" s="688" t="s">
        <v>450</v>
      </c>
      <c r="C17" s="689"/>
      <c r="D17" s="689"/>
      <c r="E17" s="689"/>
      <c r="F17" s="690"/>
      <c r="G17" s="581"/>
      <c r="H17" s="587"/>
      <c r="I17" s="587"/>
      <c r="J17" s="590"/>
      <c r="K17" s="589"/>
      <c r="L17" s="588" t="s">
        <v>9</v>
      </c>
      <c r="M17" s="590"/>
    </row>
    <row r="18" spans="1:13" ht="16.5" customHeight="1">
      <c r="A18" s="586">
        <v>9</v>
      </c>
      <c r="B18" s="688" t="s">
        <v>451</v>
      </c>
      <c r="C18" s="689"/>
      <c r="D18" s="689"/>
      <c r="E18" s="689"/>
      <c r="F18" s="690"/>
      <c r="G18" s="581"/>
      <c r="H18" s="587"/>
      <c r="I18" s="587"/>
      <c r="J18" s="590"/>
      <c r="K18" s="589"/>
      <c r="L18" s="588" t="s">
        <v>9</v>
      </c>
      <c r="M18" s="590"/>
    </row>
    <row r="19" spans="1:13" ht="16.5" customHeight="1">
      <c r="A19" s="586">
        <v>10</v>
      </c>
      <c r="B19" s="688" t="s">
        <v>452</v>
      </c>
      <c r="C19" s="689"/>
      <c r="D19" s="689"/>
      <c r="E19" s="689"/>
      <c r="F19" s="690"/>
      <c r="G19" s="581"/>
      <c r="H19" s="589"/>
      <c r="I19" s="589"/>
      <c r="J19" s="590"/>
      <c r="K19" s="589"/>
      <c r="L19" s="588" t="s">
        <v>9</v>
      </c>
      <c r="M19" s="590"/>
    </row>
    <row r="20" spans="1:13" ht="16.5" customHeight="1">
      <c r="A20" s="586">
        <v>11</v>
      </c>
      <c r="B20" s="688" t="s">
        <v>453</v>
      </c>
      <c r="C20" s="689"/>
      <c r="D20" s="689"/>
      <c r="E20" s="689"/>
      <c r="F20" s="690"/>
      <c r="G20" s="581"/>
      <c r="H20" s="589"/>
      <c r="I20" s="589"/>
      <c r="J20" s="590"/>
      <c r="K20" s="589"/>
      <c r="L20" s="588" t="s">
        <v>9</v>
      </c>
      <c r="M20" s="590"/>
    </row>
    <row r="21" spans="1:13" ht="33" customHeight="1">
      <c r="A21" s="586">
        <v>12</v>
      </c>
      <c r="B21" s="688" t="s">
        <v>454</v>
      </c>
      <c r="C21" s="689"/>
      <c r="D21" s="689"/>
      <c r="E21" s="689"/>
      <c r="F21" s="690"/>
      <c r="G21" s="581"/>
      <c r="H21" s="589"/>
      <c r="I21" s="589"/>
      <c r="J21" s="590"/>
      <c r="K21" s="589"/>
      <c r="L21" s="588" t="s">
        <v>9</v>
      </c>
      <c r="M21" s="590"/>
    </row>
    <row r="22" spans="1:13" ht="33" customHeight="1">
      <c r="A22" s="586">
        <v>13</v>
      </c>
      <c r="B22" s="688" t="s">
        <v>455</v>
      </c>
      <c r="C22" s="689"/>
      <c r="D22" s="689"/>
      <c r="E22" s="689"/>
      <c r="F22" s="690"/>
      <c r="G22" s="581"/>
      <c r="H22" s="589"/>
      <c r="I22" s="589"/>
      <c r="J22" s="590"/>
      <c r="K22" s="589"/>
      <c r="L22" s="588" t="s">
        <v>9</v>
      </c>
      <c r="M22" s="590"/>
    </row>
    <row r="23" spans="1:13" ht="16.5" customHeight="1">
      <c r="A23" s="586">
        <v>14</v>
      </c>
      <c r="B23" s="688" t="s">
        <v>456</v>
      </c>
      <c r="C23" s="689"/>
      <c r="D23" s="689"/>
      <c r="E23" s="689"/>
      <c r="F23" s="690"/>
      <c r="G23" s="581"/>
      <c r="H23" s="587"/>
      <c r="I23" s="587"/>
      <c r="J23" s="590"/>
      <c r="K23" s="589"/>
      <c r="L23" s="588" t="s">
        <v>9</v>
      </c>
      <c r="M23" s="590"/>
    </row>
    <row r="24" spans="1:13" ht="16.5" customHeight="1">
      <c r="A24" s="586">
        <v>15</v>
      </c>
      <c r="B24" s="688" t="s">
        <v>457</v>
      </c>
      <c r="C24" s="689"/>
      <c r="D24" s="689"/>
      <c r="E24" s="689"/>
      <c r="F24" s="690"/>
      <c r="G24" s="581"/>
      <c r="H24" s="587"/>
      <c r="I24" s="587"/>
      <c r="J24" s="590"/>
      <c r="K24" s="589"/>
      <c r="L24" s="588" t="s">
        <v>9</v>
      </c>
      <c r="M24" s="590"/>
    </row>
    <row r="25" spans="1:13" ht="28.5" customHeight="1">
      <c r="A25" s="586">
        <v>16</v>
      </c>
      <c r="B25" s="688" t="s">
        <v>458</v>
      </c>
      <c r="C25" s="689"/>
      <c r="D25" s="689"/>
      <c r="E25" s="689"/>
      <c r="F25" s="690"/>
      <c r="G25" s="581"/>
      <c r="H25" s="587"/>
      <c r="I25" s="587"/>
      <c r="J25" s="590"/>
      <c r="K25" s="589"/>
      <c r="L25" s="588" t="s">
        <v>9</v>
      </c>
      <c r="M25" s="590"/>
    </row>
    <row r="26" spans="1:13" ht="28.5" customHeight="1">
      <c r="A26" s="586">
        <v>17</v>
      </c>
      <c r="B26" s="688" t="s">
        <v>459</v>
      </c>
      <c r="C26" s="689"/>
      <c r="D26" s="689"/>
      <c r="E26" s="689"/>
      <c r="F26" s="690"/>
      <c r="G26" s="581"/>
      <c r="H26" s="589"/>
      <c r="I26" s="589"/>
      <c r="J26" s="590"/>
      <c r="K26" s="589"/>
      <c r="L26" s="588" t="s">
        <v>9</v>
      </c>
      <c r="M26" s="590"/>
    </row>
    <row r="27" spans="1:13" ht="28.5" customHeight="1">
      <c r="A27" s="586">
        <v>18</v>
      </c>
      <c r="B27" s="688" t="s">
        <v>460</v>
      </c>
      <c r="C27" s="689"/>
      <c r="D27" s="689"/>
      <c r="E27" s="689"/>
      <c r="F27" s="690"/>
      <c r="G27" s="581"/>
      <c r="H27" s="587"/>
      <c r="I27" s="587"/>
      <c r="J27" s="590"/>
      <c r="K27" s="589"/>
      <c r="L27" s="588" t="s">
        <v>9</v>
      </c>
      <c r="M27" s="590"/>
    </row>
    <row r="28" spans="1:13" hidden="1">
      <c r="A28" s="579"/>
      <c r="F28" s="583"/>
      <c r="G28" s="605"/>
      <c r="J28" s="590"/>
      <c r="L28" s="583"/>
      <c r="M28" s="590"/>
    </row>
    <row r="29" spans="1:13" ht="16.5" customHeight="1">
      <c r="A29" s="572" t="s">
        <v>39</v>
      </c>
      <c r="B29" s="572"/>
      <c r="C29" s="572"/>
      <c r="D29" s="572"/>
      <c r="E29" s="572"/>
      <c r="F29" s="606"/>
      <c r="G29" s="607"/>
      <c r="H29" s="572" t="s">
        <v>32</v>
      </c>
      <c r="I29" s="572"/>
      <c r="J29" s="590"/>
      <c r="K29" s="572" t="s">
        <v>32</v>
      </c>
      <c r="L29" s="606" t="s">
        <v>8</v>
      </c>
      <c r="M29" s="590"/>
    </row>
    <row r="30" spans="1:13" ht="3.75" customHeight="1" thickBot="1">
      <c r="F30" s="583"/>
      <c r="G30" s="581"/>
      <c r="J30" s="590"/>
      <c r="L30" s="583"/>
      <c r="M30" s="590"/>
    </row>
    <row r="31" spans="1:13" ht="16.5" customHeight="1" thickBot="1">
      <c r="A31" s="594"/>
      <c r="B31" s="692" t="s">
        <v>6</v>
      </c>
      <c r="C31" s="692"/>
      <c r="D31" s="692"/>
      <c r="E31" s="692"/>
      <c r="F31" s="692"/>
      <c r="G31" s="581"/>
      <c r="H31" s="625"/>
      <c r="I31" s="629">
        <f>I27+I26+I25+I24+I23+I22+I21+I20+I19+I18+I17+I16+I15+I14+I13+I12+I11+I10</f>
        <v>0</v>
      </c>
      <c r="J31" s="590"/>
      <c r="K31" s="587"/>
      <c r="L31" s="608" t="str">
        <f>IF(COUNT(#REF!)=0,"-",SUM(#REF!)/COUNT(#REF!))</f>
        <v>-</v>
      </c>
      <c r="M31" s="590"/>
    </row>
    <row r="32" spans="1:13" ht="17.25" customHeight="1">
      <c r="A32" s="597" t="s">
        <v>189</v>
      </c>
      <c r="B32" s="598"/>
      <c r="C32" s="609"/>
      <c r="D32" s="610" t="str">
        <f>IF(COUNT(#REF!,#REF!,#REF!)=0,"",SUM(#REF!,#REF!,#REF!)/COUNT(#REF!,#REF!,#REF!))</f>
        <v/>
      </c>
      <c r="E32" s="600" t="str">
        <f>IF(D32="","",IF(D32&lt;6,"*",IF(D32&lt;7,"**",IF(D32&lt;8,"***",IF(D32&lt;=9,"****",IF(D32&gt;=9,"*****"))))))</f>
        <v/>
      </c>
      <c r="F32" s="601"/>
      <c r="G32" s="592"/>
      <c r="H32" s="602" t="s">
        <v>41</v>
      </c>
      <c r="I32" s="602"/>
      <c r="J32" s="590"/>
      <c r="K32" s="602" t="s">
        <v>41</v>
      </c>
      <c r="L32" s="606"/>
      <c r="M32" s="590"/>
    </row>
    <row r="33" spans="1:13" hidden="1">
      <c r="A33" s="603"/>
      <c r="B33" s="603"/>
      <c r="C33" s="603"/>
      <c r="D33" s="603"/>
      <c r="E33" s="603"/>
      <c r="F33" s="611"/>
      <c r="G33" s="612"/>
      <c r="H33" s="684"/>
      <c r="I33" s="691"/>
      <c r="J33" s="590"/>
      <c r="K33" s="684"/>
      <c r="L33" s="685"/>
      <c r="M33" s="590"/>
    </row>
    <row r="34" spans="1:13" hidden="1">
      <c r="A34" s="603"/>
      <c r="B34" s="603"/>
      <c r="C34" s="603"/>
      <c r="D34" s="603"/>
      <c r="E34" s="603"/>
      <c r="F34" s="611"/>
      <c r="G34" s="612"/>
      <c r="H34" s="684"/>
      <c r="I34" s="691"/>
      <c r="J34" s="590"/>
      <c r="K34" s="684"/>
      <c r="L34" s="685"/>
      <c r="M34" s="590"/>
    </row>
    <row r="35" spans="1:13" ht="13" hidden="1">
      <c r="A35" s="591"/>
      <c r="B35" s="591"/>
      <c r="C35" s="591"/>
      <c r="D35" s="591"/>
      <c r="E35" s="591"/>
      <c r="F35" s="613"/>
      <c r="G35" s="614"/>
      <c r="H35" s="684"/>
      <c r="I35" s="691"/>
      <c r="J35" s="590"/>
      <c r="K35" s="684"/>
      <c r="L35" s="685"/>
      <c r="M35" s="590"/>
    </row>
    <row r="36" spans="1:13" ht="12.75" hidden="1" customHeight="1">
      <c r="A36" s="591"/>
      <c r="B36" s="591"/>
      <c r="C36" s="591"/>
      <c r="D36" s="591"/>
      <c r="E36" s="591"/>
      <c r="F36" s="613"/>
      <c r="G36" s="614"/>
      <c r="H36" s="684"/>
      <c r="I36" s="691"/>
      <c r="J36" s="590"/>
      <c r="K36" s="684"/>
      <c r="L36" s="685"/>
      <c r="M36" s="590"/>
    </row>
    <row r="37" spans="1:13" ht="12.75" hidden="1" customHeight="1">
      <c r="A37" s="591"/>
      <c r="B37" s="591"/>
      <c r="C37" s="591"/>
      <c r="D37" s="591"/>
      <c r="E37" s="591"/>
      <c r="F37" s="613"/>
      <c r="G37" s="614"/>
      <c r="H37" s="684"/>
      <c r="I37" s="691"/>
      <c r="J37" s="590"/>
      <c r="K37" s="684"/>
      <c r="L37" s="685"/>
      <c r="M37" s="590"/>
    </row>
    <row r="38" spans="1:13" hidden="1">
      <c r="A38" s="574"/>
      <c r="B38" s="574"/>
      <c r="C38" s="574"/>
      <c r="D38" s="574"/>
      <c r="E38" s="574"/>
      <c r="F38" s="615"/>
      <c r="G38" s="605"/>
      <c r="H38" s="684"/>
      <c r="I38" s="691"/>
      <c r="J38" s="590"/>
      <c r="K38" s="684"/>
      <c r="L38" s="685"/>
      <c r="M38" s="590"/>
    </row>
    <row r="39" spans="1:13" hidden="1">
      <c r="A39" s="574"/>
      <c r="B39" s="574"/>
      <c r="C39" s="574"/>
      <c r="D39" s="574"/>
      <c r="E39" s="574"/>
      <c r="F39" s="615"/>
      <c r="G39" s="605"/>
      <c r="H39" s="684"/>
      <c r="I39" s="691"/>
      <c r="J39" s="590"/>
      <c r="K39" s="684"/>
      <c r="L39" s="685"/>
      <c r="M39" s="590"/>
    </row>
    <row r="40" spans="1:13" hidden="1">
      <c r="A40" s="574"/>
      <c r="B40" s="574"/>
      <c r="C40" s="574"/>
      <c r="D40" s="574"/>
      <c r="E40" s="574"/>
      <c r="F40" s="615"/>
      <c r="G40" s="605"/>
      <c r="H40" s="684"/>
      <c r="I40" s="691"/>
      <c r="J40" s="616"/>
      <c r="K40" s="686"/>
      <c r="L40" s="687"/>
      <c r="M40" s="616"/>
    </row>
    <row r="41" spans="1:13" hidden="1">
      <c r="A41" s="695"/>
      <c r="B41" s="696"/>
      <c r="C41" s="696"/>
      <c r="D41" s="696"/>
      <c r="E41" s="696"/>
      <c r="F41" s="696"/>
      <c r="G41" s="696"/>
      <c r="H41" s="696"/>
      <c r="I41" s="696"/>
    </row>
    <row r="42" spans="1:13" hidden="1">
      <c r="A42" s="697"/>
      <c r="B42" s="698"/>
      <c r="C42" s="698"/>
      <c r="D42" s="698"/>
      <c r="E42" s="698"/>
      <c r="F42" s="698"/>
      <c r="G42" s="698"/>
      <c r="H42" s="698"/>
      <c r="I42" s="698"/>
    </row>
    <row r="43" spans="1:13" hidden="1">
      <c r="A43" s="697"/>
      <c r="B43" s="698"/>
      <c r="C43" s="698"/>
      <c r="D43" s="698"/>
      <c r="E43" s="698"/>
      <c r="F43" s="698"/>
      <c r="G43" s="698"/>
      <c r="H43" s="698"/>
      <c r="I43" s="698"/>
    </row>
    <row r="44" spans="1:13" hidden="1">
      <c r="A44" s="697"/>
      <c r="B44" s="698"/>
      <c r="C44" s="698"/>
      <c r="D44" s="698"/>
      <c r="E44" s="698"/>
      <c r="F44" s="698"/>
      <c r="G44" s="698"/>
      <c r="H44" s="698"/>
      <c r="I44" s="698"/>
    </row>
    <row r="45" spans="1:13" hidden="1">
      <c r="A45" s="697"/>
      <c r="B45" s="698"/>
      <c r="C45" s="698"/>
      <c r="D45" s="698"/>
      <c r="E45" s="698"/>
      <c r="F45" s="698"/>
      <c r="G45" s="698"/>
      <c r="H45" s="698"/>
      <c r="I45" s="698"/>
    </row>
    <row r="46" spans="1:13" hidden="1">
      <c r="A46" s="697"/>
      <c r="B46" s="698"/>
      <c r="C46" s="698"/>
      <c r="D46" s="698"/>
      <c r="E46" s="698"/>
      <c r="F46" s="698"/>
      <c r="G46" s="698"/>
      <c r="H46" s="698"/>
      <c r="I46" s="698"/>
    </row>
    <row r="47" spans="1:13" hidden="1">
      <c r="A47" s="697"/>
      <c r="B47" s="698"/>
      <c r="C47" s="698"/>
      <c r="D47" s="698"/>
      <c r="E47" s="698"/>
      <c r="F47" s="698"/>
      <c r="G47" s="698"/>
      <c r="H47" s="698"/>
      <c r="I47" s="698"/>
    </row>
    <row r="48" spans="1:13" hidden="1">
      <c r="A48" s="697"/>
      <c r="B48" s="698"/>
      <c r="C48" s="698"/>
      <c r="D48" s="698"/>
      <c r="E48" s="698"/>
      <c r="F48" s="698"/>
      <c r="G48" s="698"/>
      <c r="H48" s="698"/>
      <c r="I48" s="698"/>
    </row>
    <row r="49" spans="1:9" hidden="1">
      <c r="A49" s="697"/>
      <c r="B49" s="698"/>
      <c r="C49" s="698"/>
      <c r="D49" s="698"/>
      <c r="E49" s="698"/>
      <c r="F49" s="698"/>
      <c r="G49" s="698"/>
      <c r="H49" s="698"/>
      <c r="I49" s="698"/>
    </row>
    <row r="50" spans="1:9" hidden="1">
      <c r="A50" s="699"/>
      <c r="B50" s="700"/>
      <c r="C50" s="700"/>
      <c r="D50" s="700"/>
      <c r="E50" s="700"/>
      <c r="F50" s="700"/>
      <c r="G50" s="700"/>
      <c r="H50" s="700"/>
      <c r="I50" s="700"/>
    </row>
    <row r="1048574" spans="1:9">
      <c r="A1048574" s="701"/>
      <c r="B1048574" s="701"/>
      <c r="C1048574" s="701"/>
      <c r="D1048574" s="701"/>
      <c r="E1048574" s="701"/>
      <c r="F1048574" s="701"/>
      <c r="G1048574" s="701"/>
      <c r="H1048574" s="701"/>
      <c r="I1048574" s="701"/>
    </row>
    <row r="1048575" spans="1:9">
      <c r="A1048575" s="701"/>
      <c r="B1048575" s="701"/>
      <c r="C1048575" s="701"/>
      <c r="D1048575" s="701"/>
      <c r="E1048575" s="701"/>
      <c r="F1048575" s="701"/>
      <c r="G1048575" s="701"/>
      <c r="H1048575" s="701"/>
      <c r="I1048575" s="701"/>
    </row>
    <row r="1048576" spans="1:9" ht="138" customHeight="1">
      <c r="A1048576" s="701"/>
      <c r="B1048576" s="701"/>
      <c r="C1048576" s="701"/>
      <c r="D1048576" s="701"/>
      <c r="E1048576" s="701"/>
      <c r="F1048576" s="701"/>
      <c r="G1048576" s="701"/>
      <c r="H1048576" s="701"/>
      <c r="I1048576" s="701"/>
    </row>
  </sheetData>
  <sheetProtection selectLockedCells="1"/>
  <mergeCells count="32">
    <mergeCell ref="A41:I50"/>
    <mergeCell ref="A1048574:I1048576"/>
    <mergeCell ref="K9:L9"/>
    <mergeCell ref="A1:I1"/>
    <mergeCell ref="G4:J4"/>
    <mergeCell ref="G5:J5"/>
    <mergeCell ref="C4:E4"/>
    <mergeCell ref="B11:F11"/>
    <mergeCell ref="A7:F7"/>
    <mergeCell ref="B10:F10"/>
    <mergeCell ref="B18:F18"/>
    <mergeCell ref="C5:E5"/>
    <mergeCell ref="B13:F13"/>
    <mergeCell ref="B12:F12"/>
    <mergeCell ref="B14:F14"/>
    <mergeCell ref="B16:F16"/>
    <mergeCell ref="A5:B5"/>
    <mergeCell ref="K33:L40"/>
    <mergeCell ref="B25:F25"/>
    <mergeCell ref="B15:F15"/>
    <mergeCell ref="B17:F17"/>
    <mergeCell ref="B19:F19"/>
    <mergeCell ref="B20:F20"/>
    <mergeCell ref="B24:F24"/>
    <mergeCell ref="B21:F21"/>
    <mergeCell ref="B23:F23"/>
    <mergeCell ref="B22:F22"/>
    <mergeCell ref="B26:F26"/>
    <mergeCell ref="B27:F27"/>
    <mergeCell ref="H33:I40"/>
    <mergeCell ref="B31:F31"/>
    <mergeCell ref="H9:I9"/>
  </mergeCells>
  <phoneticPr fontId="7" type="noConversion"/>
  <conditionalFormatting sqref="L10:L27">
    <cfRule type="cellIs" dxfId="98" priority="4" stopIfTrue="1" operator="between">
      <formula>7</formula>
      <formula>10</formula>
    </cfRule>
    <cfRule type="cellIs" dxfId="97" priority="5" stopIfTrue="1" operator="between">
      <formula>5</formula>
      <formula>6.99</formula>
    </cfRule>
    <cfRule type="cellIs" dxfId="96" priority="6" stopIfTrue="1" operator="between">
      <formula>0</formula>
      <formula>4.99</formula>
    </cfRule>
  </conditionalFormatting>
  <conditionalFormatting sqref="L31">
    <cfRule type="cellIs" dxfId="95" priority="82" stopIfTrue="1" operator="between">
      <formula>7</formula>
      <formula>10</formula>
    </cfRule>
    <cfRule type="cellIs" dxfId="94" priority="83" stopIfTrue="1" operator="between">
      <formula>5</formula>
      <formula>6.99</formula>
    </cfRule>
    <cfRule type="cellIs" dxfId="93" priority="84" stopIfTrue="1" operator="between">
      <formula>0</formula>
      <formula>4.99</formula>
    </cfRule>
  </conditionalFormatting>
  <dataValidations count="2">
    <dataValidation type="list" allowBlank="1" showInputMessage="1" showErrorMessage="1" sqref="L10:L27" xr:uid="{00000000-0002-0000-0500-000000000000}">
      <formula1>Scale</formula1>
    </dataValidation>
    <dataValidation type="list" allowBlank="1" showInputMessage="1" showErrorMessage="1" sqref="G5:J5" xr:uid="{502A1472-7D9F-4CC8-A7A8-0DDE0C70AC3C}">
      <formula1>$L$5:$N$5</formula1>
    </dataValidation>
  </dataValidations>
  <pageMargins left="0.74803149606299213" right="0.31496062992125984" top="0.6692913385826772" bottom="0.98425196850393704" header="0.51181102362204722" footer="0.51181102362204722"/>
  <pageSetup paperSize="9" scale="44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XEX68"/>
  <sheetViews>
    <sheetView showGridLines="0" workbookViewId="0">
      <selection activeCell="F5" sqref="F5"/>
    </sheetView>
  </sheetViews>
  <sheetFormatPr defaultColWidth="9.1796875" defaultRowHeight="12.5" zeroHeight="1"/>
  <cols>
    <col min="1" max="1" width="3.26953125" style="571" customWidth="1"/>
    <col min="2" max="2" width="7.81640625" style="571" customWidth="1"/>
    <col min="3" max="3" width="23.54296875" style="571" customWidth="1"/>
    <col min="4" max="4" width="1.7265625" style="571" customWidth="1"/>
    <col min="5" max="5" width="12.7265625" style="571" customWidth="1"/>
    <col min="6" max="6" width="22.54296875" style="571" customWidth="1"/>
    <col min="7" max="7" width="1.26953125" style="571" customWidth="1"/>
    <col min="8" max="8" width="18.54296875" style="571" customWidth="1"/>
    <col min="9" max="9" width="10.7265625" style="571" hidden="1" customWidth="1"/>
    <col min="10" max="10" width="1.453125" style="571" hidden="1" customWidth="1"/>
    <col min="11" max="11" width="18.54296875" style="571" hidden="1" customWidth="1"/>
    <col min="12" max="12" width="10.7265625" style="571" hidden="1" customWidth="1"/>
    <col min="13" max="13" width="1.26953125" style="571" hidden="1" customWidth="1"/>
    <col min="14" max="20" width="9.1796875" style="571" hidden="1" customWidth="1"/>
    <col min="21" max="21" width="0" style="571" hidden="1" customWidth="1"/>
    <col min="22" max="22" width="12.54296875" style="571" customWidth="1"/>
    <col min="23" max="16384" width="9.1796875" style="571"/>
  </cols>
  <sheetData>
    <row r="1" spans="1:22 16378:16378" s="493" customFormat="1" ht="39" customHeight="1">
      <c r="A1" s="649" t="s">
        <v>506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649"/>
      <c r="V1" s="649"/>
      <c r="XEX1" s="494"/>
    </row>
    <row r="2" spans="1:22 16378:16378" s="493" customFormat="1" ht="21.75" hidden="1" customHeight="1">
      <c r="A2" s="495"/>
      <c r="B2" s="495"/>
      <c r="C2" s="495"/>
      <c r="D2" s="495"/>
      <c r="E2" s="495"/>
      <c r="F2" s="495"/>
      <c r="G2" s="495"/>
      <c r="H2" s="492"/>
      <c r="I2" s="492"/>
      <c r="J2" s="495"/>
      <c r="XEX2" s="496"/>
    </row>
    <row r="3" spans="1:22 16378:16378" s="493" customFormat="1" ht="16" hidden="1">
      <c r="A3" s="497" t="s">
        <v>414</v>
      </c>
      <c r="B3" s="498"/>
      <c r="C3" s="498"/>
      <c r="D3" s="497"/>
      <c r="E3" s="497"/>
      <c r="F3" s="497" t="s">
        <v>34</v>
      </c>
      <c r="G3" s="498"/>
      <c r="H3" s="499"/>
      <c r="I3" s="499"/>
      <c r="J3" s="498"/>
      <c r="XEX3" s="496"/>
    </row>
    <row r="4" spans="1:22 16378:16378" s="493" customFormat="1" ht="16.5" customHeight="1">
      <c r="A4" s="500" t="s">
        <v>474</v>
      </c>
      <c r="B4" s="500"/>
      <c r="C4" s="652"/>
      <c r="D4" s="653"/>
      <c r="E4" s="654"/>
      <c r="F4" s="500" t="s">
        <v>441</v>
      </c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  <c r="V4" s="710"/>
      <c r="XEX4" s="496"/>
    </row>
    <row r="5" spans="1:22 16378:16378" s="493" customFormat="1" ht="16.5" customHeight="1">
      <c r="A5" s="647" t="s">
        <v>14</v>
      </c>
      <c r="B5" s="648"/>
      <c r="C5" s="652"/>
      <c r="D5" s="653"/>
      <c r="E5" s="654"/>
      <c r="F5" s="500" t="s">
        <v>509</v>
      </c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XEX5" s="496"/>
    </row>
    <row r="6" spans="1:22 16378:16378" s="502" customFormat="1" ht="6" customHeight="1">
      <c r="G6" s="565"/>
      <c r="H6" s="504"/>
      <c r="I6" s="504"/>
      <c r="M6" s="505"/>
      <c r="XEX6" s="506"/>
    </row>
    <row r="7" spans="1:22 16378:16378" ht="16.5" customHeight="1">
      <c r="A7" s="575" t="s">
        <v>38</v>
      </c>
      <c r="B7" s="576"/>
      <c r="C7" s="576"/>
      <c r="D7" s="576"/>
      <c r="E7" s="576"/>
      <c r="F7" s="576"/>
      <c r="G7" s="577"/>
      <c r="H7" s="621" t="s">
        <v>32</v>
      </c>
      <c r="I7" s="621" t="s">
        <v>8</v>
      </c>
      <c r="J7" s="622"/>
      <c r="K7" s="621" t="s">
        <v>32</v>
      </c>
      <c r="L7" s="621" t="s">
        <v>8</v>
      </c>
      <c r="M7" s="622"/>
      <c r="N7" s="573"/>
      <c r="O7" s="573"/>
      <c r="P7" s="573"/>
      <c r="Q7" s="573"/>
      <c r="R7" s="573"/>
      <c r="S7" s="573"/>
      <c r="T7" s="573"/>
      <c r="U7" s="573"/>
      <c r="V7" s="621" t="s">
        <v>507</v>
      </c>
    </row>
    <row r="8" spans="1:22 16378:16378" ht="4.5" customHeight="1">
      <c r="A8" s="579"/>
      <c r="B8" s="580"/>
      <c r="C8" s="580"/>
      <c r="D8" s="580"/>
      <c r="E8" s="580"/>
      <c r="F8" s="580"/>
      <c r="G8" s="581"/>
      <c r="H8" s="623"/>
      <c r="I8" s="573"/>
      <c r="J8" s="622"/>
      <c r="K8" s="623"/>
      <c r="L8" s="573"/>
      <c r="M8" s="622"/>
      <c r="N8" s="573"/>
      <c r="O8" s="573"/>
      <c r="P8" s="573"/>
      <c r="Q8" s="573"/>
      <c r="R8" s="573"/>
      <c r="S8" s="573"/>
      <c r="T8" s="573"/>
      <c r="U8" s="573"/>
      <c r="V8" s="573"/>
    </row>
    <row r="9" spans="1:22 16378:16378" ht="13">
      <c r="A9" s="584" t="s">
        <v>0</v>
      </c>
      <c r="B9" s="585" t="s">
        <v>186</v>
      </c>
      <c r="F9" s="583"/>
      <c r="G9" s="581"/>
      <c r="H9" s="705"/>
      <c r="I9" s="705"/>
      <c r="J9" s="624"/>
      <c r="K9" s="705"/>
      <c r="L9" s="705"/>
      <c r="M9" s="624"/>
      <c r="N9" s="573"/>
      <c r="O9" s="573"/>
      <c r="P9" s="573"/>
      <c r="Q9" s="573"/>
      <c r="R9" s="573"/>
      <c r="S9" s="573"/>
      <c r="T9" s="573"/>
      <c r="U9" s="573"/>
      <c r="V9" s="573"/>
    </row>
    <row r="10" spans="1:22 16378:16378" ht="28.5" customHeight="1">
      <c r="A10" s="586">
        <v>1</v>
      </c>
      <c r="B10" s="688" t="s">
        <v>418</v>
      </c>
      <c r="C10" s="689"/>
      <c r="D10" s="689"/>
      <c r="E10" s="689"/>
      <c r="F10" s="690"/>
      <c r="G10" s="581"/>
      <c r="H10" s="625"/>
      <c r="I10" s="588" t="s">
        <v>9</v>
      </c>
      <c r="J10" s="622"/>
      <c r="K10" s="626"/>
      <c r="L10" s="588" t="s">
        <v>9</v>
      </c>
      <c r="M10" s="622"/>
      <c r="N10" s="573"/>
      <c r="O10" s="573"/>
      <c r="P10" s="573"/>
      <c r="Q10" s="573"/>
      <c r="R10" s="573"/>
      <c r="S10" s="573"/>
      <c r="T10" s="573"/>
      <c r="U10" s="573"/>
      <c r="V10" s="573"/>
    </row>
    <row r="11" spans="1:22 16378:16378" ht="28.5" customHeight="1">
      <c r="A11" s="586">
        <v>2</v>
      </c>
      <c r="B11" s="688" t="s">
        <v>419</v>
      </c>
      <c r="C11" s="689"/>
      <c r="D11" s="689"/>
      <c r="E11" s="689"/>
      <c r="F11" s="690"/>
      <c r="G11" s="581"/>
      <c r="H11" s="625"/>
      <c r="I11" s="588" t="s">
        <v>9</v>
      </c>
      <c r="J11" s="622"/>
      <c r="K11" s="626"/>
      <c r="L11" s="588" t="s">
        <v>9</v>
      </c>
      <c r="M11" s="622"/>
      <c r="N11" s="573"/>
      <c r="O11" s="573"/>
      <c r="P11" s="573"/>
      <c r="Q11" s="573"/>
      <c r="R11" s="573"/>
      <c r="S11" s="573"/>
      <c r="T11" s="573"/>
      <c r="U11" s="573"/>
      <c r="V11" s="573"/>
    </row>
    <row r="12" spans="1:22 16378:16378" ht="28.5" customHeight="1">
      <c r="A12" s="586">
        <v>3</v>
      </c>
      <c r="B12" s="688" t="s">
        <v>420</v>
      </c>
      <c r="C12" s="689"/>
      <c r="D12" s="689"/>
      <c r="E12" s="689"/>
      <c r="F12" s="690"/>
      <c r="G12" s="581"/>
      <c r="H12" s="625"/>
      <c r="I12" s="588" t="s">
        <v>9</v>
      </c>
      <c r="J12" s="622"/>
      <c r="K12" s="626"/>
      <c r="L12" s="588" t="s">
        <v>9</v>
      </c>
      <c r="M12" s="622"/>
      <c r="N12" s="573"/>
      <c r="O12" s="573"/>
      <c r="P12" s="573"/>
      <c r="Q12" s="573"/>
      <c r="R12" s="573"/>
      <c r="S12" s="573"/>
      <c r="T12" s="573"/>
      <c r="U12" s="573"/>
      <c r="V12" s="573"/>
    </row>
    <row r="13" spans="1:22 16378:16378" ht="28.5" customHeight="1">
      <c r="A13" s="586">
        <v>4</v>
      </c>
      <c r="B13" s="688" t="s">
        <v>421</v>
      </c>
      <c r="C13" s="689"/>
      <c r="D13" s="689"/>
      <c r="E13" s="689"/>
      <c r="F13" s="690"/>
      <c r="G13" s="581"/>
      <c r="H13" s="625"/>
      <c r="I13" s="588" t="s">
        <v>9</v>
      </c>
      <c r="J13" s="622"/>
      <c r="K13" s="626"/>
      <c r="L13" s="588" t="s">
        <v>9</v>
      </c>
      <c r="M13" s="622"/>
      <c r="N13" s="573"/>
      <c r="O13" s="573"/>
      <c r="P13" s="573"/>
      <c r="Q13" s="573"/>
      <c r="R13" s="573"/>
      <c r="S13" s="573"/>
      <c r="T13" s="573"/>
      <c r="U13" s="573"/>
      <c r="V13" s="573"/>
    </row>
    <row r="14" spans="1:22 16378:16378" ht="28.5" customHeight="1">
      <c r="A14" s="586">
        <v>5</v>
      </c>
      <c r="B14" s="688" t="s">
        <v>422</v>
      </c>
      <c r="C14" s="689"/>
      <c r="D14" s="689"/>
      <c r="E14" s="689"/>
      <c r="F14" s="690"/>
      <c r="G14" s="581"/>
      <c r="H14" s="626"/>
      <c r="I14" s="588" t="s">
        <v>9</v>
      </c>
      <c r="J14" s="622"/>
      <c r="K14" s="626"/>
      <c r="L14" s="588" t="s">
        <v>9</v>
      </c>
      <c r="M14" s="622"/>
      <c r="N14" s="573"/>
      <c r="O14" s="573"/>
      <c r="P14" s="573"/>
      <c r="Q14" s="573"/>
      <c r="R14" s="573"/>
      <c r="S14" s="573"/>
      <c r="T14" s="573"/>
      <c r="U14" s="573"/>
      <c r="V14" s="573"/>
    </row>
    <row r="15" spans="1:22 16378:16378" ht="28.5" customHeight="1">
      <c r="A15" s="586">
        <v>6</v>
      </c>
      <c r="B15" s="688" t="s">
        <v>423</v>
      </c>
      <c r="C15" s="689"/>
      <c r="D15" s="689"/>
      <c r="E15" s="689"/>
      <c r="F15" s="690"/>
      <c r="G15" s="581"/>
      <c r="H15" s="626"/>
      <c r="I15" s="588" t="s">
        <v>9</v>
      </c>
      <c r="J15" s="622"/>
      <c r="K15" s="626"/>
      <c r="L15" s="588" t="s">
        <v>9</v>
      </c>
      <c r="M15" s="622"/>
      <c r="N15" s="573"/>
      <c r="O15" s="573"/>
      <c r="P15" s="573"/>
      <c r="Q15" s="573"/>
      <c r="R15" s="573"/>
      <c r="S15" s="573"/>
      <c r="T15" s="573"/>
      <c r="U15" s="573"/>
      <c r="V15" s="573"/>
    </row>
    <row r="16" spans="1:22 16378:16378" ht="28.5" customHeight="1">
      <c r="A16" s="586">
        <v>7</v>
      </c>
      <c r="B16" s="688" t="s">
        <v>424</v>
      </c>
      <c r="C16" s="689"/>
      <c r="D16" s="689"/>
      <c r="E16" s="689"/>
      <c r="F16" s="690"/>
      <c r="G16" s="581"/>
      <c r="H16" s="625"/>
      <c r="I16" s="588" t="s">
        <v>9</v>
      </c>
      <c r="J16" s="622"/>
      <c r="K16" s="626"/>
      <c r="L16" s="588" t="s">
        <v>9</v>
      </c>
      <c r="M16" s="622"/>
      <c r="N16" s="573"/>
      <c r="O16" s="573"/>
      <c r="P16" s="573"/>
      <c r="Q16" s="573"/>
      <c r="R16" s="573"/>
      <c r="S16" s="573"/>
      <c r="T16" s="573"/>
      <c r="U16" s="573"/>
      <c r="V16" s="573"/>
    </row>
    <row r="17" spans="1:22" ht="28.5" customHeight="1">
      <c r="A17" s="586">
        <v>8</v>
      </c>
      <c r="B17" s="688" t="s">
        <v>425</v>
      </c>
      <c r="C17" s="689"/>
      <c r="D17" s="689"/>
      <c r="E17" s="689"/>
      <c r="F17" s="690"/>
      <c r="G17" s="581"/>
      <c r="H17" s="625"/>
      <c r="I17" s="588" t="s">
        <v>9</v>
      </c>
      <c r="J17" s="622"/>
      <c r="K17" s="626"/>
      <c r="L17" s="588" t="s">
        <v>9</v>
      </c>
      <c r="M17" s="622"/>
      <c r="N17" s="573"/>
      <c r="O17" s="573"/>
      <c r="P17" s="573"/>
      <c r="Q17" s="573"/>
      <c r="R17" s="573"/>
      <c r="S17" s="573"/>
      <c r="T17" s="573"/>
      <c r="U17" s="573"/>
      <c r="V17" s="573"/>
    </row>
    <row r="18" spans="1:22" ht="17.25" customHeight="1">
      <c r="A18" s="586">
        <v>9</v>
      </c>
      <c r="B18" s="688" t="s">
        <v>426</v>
      </c>
      <c r="C18" s="689"/>
      <c r="D18" s="689"/>
      <c r="E18" s="689"/>
      <c r="F18" s="690"/>
      <c r="G18" s="581"/>
      <c r="H18" s="626"/>
      <c r="I18" s="588" t="s">
        <v>9</v>
      </c>
      <c r="J18" s="622"/>
      <c r="K18" s="626"/>
      <c r="L18" s="588" t="s">
        <v>9</v>
      </c>
      <c r="M18" s="622"/>
      <c r="N18" s="573"/>
      <c r="O18" s="573"/>
      <c r="P18" s="573"/>
      <c r="Q18" s="573"/>
      <c r="R18" s="573"/>
      <c r="S18" s="573"/>
      <c r="T18" s="573"/>
      <c r="U18" s="573"/>
      <c r="V18" s="573"/>
    </row>
    <row r="19" spans="1:22" ht="16.5" customHeight="1">
      <c r="A19" s="586">
        <v>10</v>
      </c>
      <c r="B19" s="688" t="s">
        <v>427</v>
      </c>
      <c r="C19" s="689"/>
      <c r="D19" s="689"/>
      <c r="E19" s="689"/>
      <c r="F19" s="690"/>
      <c r="G19" s="581"/>
      <c r="H19" s="625"/>
      <c r="I19" s="588" t="s">
        <v>9</v>
      </c>
      <c r="J19" s="622"/>
      <c r="K19" s="626"/>
      <c r="L19" s="588" t="s">
        <v>9</v>
      </c>
      <c r="M19" s="622"/>
      <c r="N19" s="573"/>
      <c r="O19" s="573"/>
      <c r="P19" s="573"/>
      <c r="Q19" s="573"/>
      <c r="R19" s="573"/>
      <c r="S19" s="573"/>
      <c r="T19" s="573"/>
      <c r="U19" s="573"/>
      <c r="V19" s="573"/>
    </row>
    <row r="20" spans="1:22" ht="28.5" customHeight="1">
      <c r="A20" s="586">
        <v>11</v>
      </c>
      <c r="B20" s="688" t="s">
        <v>428</v>
      </c>
      <c r="C20" s="689"/>
      <c r="D20" s="689"/>
      <c r="E20" s="689"/>
      <c r="F20" s="690"/>
      <c r="G20" s="581"/>
      <c r="H20" s="625"/>
      <c r="I20" s="588" t="s">
        <v>9</v>
      </c>
      <c r="J20" s="622"/>
      <c r="K20" s="626"/>
      <c r="L20" s="588" t="s">
        <v>9</v>
      </c>
      <c r="M20" s="622"/>
      <c r="N20" s="573"/>
      <c r="O20" s="573"/>
      <c r="P20" s="573"/>
      <c r="Q20" s="573"/>
      <c r="R20" s="573"/>
      <c r="S20" s="573"/>
      <c r="T20" s="573"/>
      <c r="U20" s="573"/>
      <c r="V20" s="573"/>
    </row>
    <row r="21" spans="1:22" ht="16.5" customHeight="1">
      <c r="A21" s="586">
        <v>12</v>
      </c>
      <c r="B21" s="688" t="s">
        <v>429</v>
      </c>
      <c r="C21" s="689"/>
      <c r="D21" s="689"/>
      <c r="E21" s="689"/>
      <c r="F21" s="690"/>
      <c r="G21" s="581"/>
      <c r="H21" s="625"/>
      <c r="I21" s="588" t="s">
        <v>9</v>
      </c>
      <c r="J21" s="622"/>
      <c r="K21" s="626"/>
      <c r="L21" s="588" t="s">
        <v>9</v>
      </c>
      <c r="M21" s="622"/>
      <c r="N21" s="573"/>
      <c r="O21" s="573"/>
      <c r="P21" s="573"/>
      <c r="Q21" s="573"/>
      <c r="R21" s="573"/>
      <c r="S21" s="573"/>
      <c r="T21" s="573"/>
      <c r="U21" s="573"/>
      <c r="V21" s="573"/>
    </row>
    <row r="22" spans="1:22" ht="16.5" customHeight="1">
      <c r="A22" s="586">
        <v>13</v>
      </c>
      <c r="B22" s="688" t="s">
        <v>430</v>
      </c>
      <c r="C22" s="689"/>
      <c r="D22" s="689"/>
      <c r="E22" s="689"/>
      <c r="F22" s="690"/>
      <c r="G22" s="581"/>
      <c r="H22" s="626"/>
      <c r="I22" s="588" t="s">
        <v>9</v>
      </c>
      <c r="J22" s="622"/>
      <c r="K22" s="626"/>
      <c r="L22" s="588" t="s">
        <v>9</v>
      </c>
      <c r="M22" s="622"/>
      <c r="N22" s="573"/>
      <c r="O22" s="573"/>
      <c r="P22" s="573"/>
      <c r="Q22" s="573"/>
      <c r="R22" s="573"/>
      <c r="S22" s="573"/>
      <c r="T22" s="573"/>
      <c r="U22" s="573"/>
      <c r="V22" s="573"/>
    </row>
    <row r="23" spans="1:22" ht="27.75" customHeight="1">
      <c r="A23" s="586">
        <v>14</v>
      </c>
      <c r="B23" s="688" t="s">
        <v>431</v>
      </c>
      <c r="C23" s="689"/>
      <c r="D23" s="689"/>
      <c r="E23" s="689"/>
      <c r="F23" s="690"/>
      <c r="G23" s="581"/>
      <c r="H23" s="626"/>
      <c r="I23" s="588" t="s">
        <v>9</v>
      </c>
      <c r="J23" s="622"/>
      <c r="K23" s="626"/>
      <c r="L23" s="588" t="s">
        <v>9</v>
      </c>
      <c r="M23" s="622"/>
      <c r="N23" s="573"/>
      <c r="O23" s="573"/>
      <c r="P23" s="573"/>
      <c r="Q23" s="573"/>
      <c r="R23" s="573"/>
      <c r="S23" s="573"/>
      <c r="T23" s="573"/>
      <c r="U23" s="573"/>
      <c r="V23" s="573"/>
    </row>
    <row r="24" spans="1:22" ht="32.25" customHeight="1">
      <c r="A24" s="586">
        <v>15</v>
      </c>
      <c r="B24" s="688" t="s">
        <v>432</v>
      </c>
      <c r="C24" s="689"/>
      <c r="D24" s="689"/>
      <c r="E24" s="689"/>
      <c r="F24" s="690"/>
      <c r="G24" s="581"/>
      <c r="H24" s="626"/>
      <c r="I24" s="588" t="s">
        <v>9</v>
      </c>
      <c r="J24" s="622"/>
      <c r="K24" s="626"/>
      <c r="L24" s="588" t="s">
        <v>9</v>
      </c>
      <c r="M24" s="622"/>
      <c r="N24" s="573"/>
      <c r="O24" s="573"/>
      <c r="P24" s="573"/>
      <c r="Q24" s="573"/>
      <c r="R24" s="573"/>
      <c r="S24" s="573"/>
      <c r="T24" s="573"/>
      <c r="U24" s="573"/>
      <c r="V24" s="573"/>
    </row>
    <row r="25" spans="1:22" ht="32.25" customHeight="1">
      <c r="A25" s="586">
        <v>16</v>
      </c>
      <c r="B25" s="688" t="s">
        <v>433</v>
      </c>
      <c r="C25" s="689"/>
      <c r="D25" s="689"/>
      <c r="E25" s="689"/>
      <c r="F25" s="690"/>
      <c r="G25" s="581"/>
      <c r="H25" s="625"/>
      <c r="I25" s="588" t="s">
        <v>9</v>
      </c>
      <c r="J25" s="622"/>
      <c r="K25" s="626"/>
      <c r="L25" s="588" t="s">
        <v>9</v>
      </c>
      <c r="M25" s="622"/>
      <c r="N25" s="573"/>
      <c r="O25" s="573"/>
      <c r="P25" s="573"/>
      <c r="Q25" s="573"/>
      <c r="R25" s="573"/>
      <c r="S25" s="573"/>
      <c r="T25" s="573"/>
      <c r="U25" s="573"/>
      <c r="V25" s="573"/>
    </row>
    <row r="26" spans="1:22" ht="28.5" customHeight="1">
      <c r="A26" s="586">
        <v>17</v>
      </c>
      <c r="B26" s="688" t="s">
        <v>434</v>
      </c>
      <c r="C26" s="689"/>
      <c r="D26" s="689"/>
      <c r="E26" s="689"/>
      <c r="F26" s="690"/>
      <c r="G26" s="581"/>
      <c r="H26" s="625"/>
      <c r="I26" s="588" t="s">
        <v>9</v>
      </c>
      <c r="J26" s="622"/>
      <c r="K26" s="626"/>
      <c r="L26" s="588" t="s">
        <v>9</v>
      </c>
      <c r="M26" s="622"/>
      <c r="N26" s="573"/>
      <c r="O26" s="573"/>
      <c r="P26" s="573"/>
      <c r="Q26" s="573"/>
      <c r="R26" s="573"/>
      <c r="S26" s="573"/>
      <c r="T26" s="573"/>
      <c r="U26" s="573"/>
      <c r="V26" s="573"/>
    </row>
    <row r="27" spans="1:22" ht="28.5" customHeight="1">
      <c r="A27" s="586">
        <v>18</v>
      </c>
      <c r="B27" s="688" t="s">
        <v>435</v>
      </c>
      <c r="C27" s="689"/>
      <c r="D27" s="689"/>
      <c r="E27" s="689"/>
      <c r="F27" s="690"/>
      <c r="G27" s="581"/>
      <c r="H27" s="625"/>
      <c r="I27" s="588" t="s">
        <v>9</v>
      </c>
      <c r="J27" s="622"/>
      <c r="K27" s="626"/>
      <c r="L27" s="588" t="s">
        <v>9</v>
      </c>
      <c r="M27" s="622"/>
      <c r="N27" s="573"/>
      <c r="O27" s="573"/>
      <c r="P27" s="573"/>
      <c r="Q27" s="573"/>
      <c r="R27" s="573"/>
      <c r="S27" s="573"/>
      <c r="T27" s="573"/>
      <c r="U27" s="573"/>
      <c r="V27" s="573"/>
    </row>
    <row r="28" spans="1:22" ht="12.75" customHeight="1">
      <c r="G28" s="581"/>
      <c r="H28" s="573"/>
      <c r="I28" s="573"/>
      <c r="J28" s="622"/>
      <c r="K28" s="573"/>
      <c r="L28" s="573"/>
      <c r="M28" s="622"/>
      <c r="N28" s="573"/>
      <c r="O28" s="573"/>
      <c r="P28" s="573"/>
      <c r="Q28" s="573"/>
      <c r="R28" s="573"/>
      <c r="S28" s="573"/>
      <c r="T28" s="573"/>
      <c r="U28" s="573"/>
      <c r="V28" s="573"/>
    </row>
    <row r="29" spans="1:22" ht="13">
      <c r="A29" s="572" t="s">
        <v>39</v>
      </c>
      <c r="B29" s="572"/>
      <c r="C29" s="572"/>
      <c r="D29" s="572"/>
      <c r="E29" s="572"/>
      <c r="F29" s="572"/>
      <c r="G29" s="592"/>
      <c r="H29" s="621" t="s">
        <v>32</v>
      </c>
      <c r="I29" s="621" t="s">
        <v>8</v>
      </c>
      <c r="J29" s="622"/>
      <c r="K29" s="621" t="s">
        <v>32</v>
      </c>
      <c r="L29" s="621" t="s">
        <v>8</v>
      </c>
      <c r="M29" s="622"/>
      <c r="N29" s="573"/>
      <c r="O29" s="573"/>
      <c r="P29" s="573"/>
      <c r="Q29" s="573"/>
      <c r="R29" s="573"/>
      <c r="S29" s="573"/>
      <c r="T29" s="573"/>
      <c r="U29" s="573"/>
      <c r="V29" s="621" t="s">
        <v>507</v>
      </c>
    </row>
    <row r="30" spans="1:22" ht="3.75" customHeight="1">
      <c r="G30" s="581"/>
      <c r="H30" s="573"/>
      <c r="I30" s="573"/>
      <c r="J30" s="622"/>
      <c r="K30" s="573"/>
      <c r="L30" s="573"/>
      <c r="M30" s="622"/>
      <c r="N30" s="573"/>
      <c r="O30" s="573"/>
      <c r="P30" s="573"/>
      <c r="Q30" s="573"/>
      <c r="R30" s="573"/>
      <c r="S30" s="573"/>
      <c r="T30" s="573"/>
      <c r="U30" s="573"/>
      <c r="V30" s="573"/>
    </row>
    <row r="31" spans="1:22" ht="16.5" customHeight="1">
      <c r="A31" s="594" t="s">
        <v>154</v>
      </c>
      <c r="B31" s="595" t="s">
        <v>6</v>
      </c>
      <c r="C31" s="596"/>
      <c r="D31" s="596"/>
      <c r="E31" s="596"/>
      <c r="F31" s="596"/>
      <c r="G31" s="581"/>
      <c r="H31" s="625"/>
      <c r="I31" s="627" t="str">
        <f>IF(COUNT(#REF!)=0,"-",SUM(#REF!)/COUNT(#REF!))</f>
        <v>-</v>
      </c>
      <c r="J31" s="622"/>
      <c r="K31" s="625"/>
      <c r="L31" s="627" t="str">
        <f>IF(COUNT(#REF!)=0,"-",SUM(#REF!)/COUNT(#REF!))</f>
        <v>-</v>
      </c>
      <c r="M31" s="622"/>
      <c r="N31" s="573"/>
      <c r="O31" s="573"/>
      <c r="P31" s="573"/>
      <c r="Q31" s="573"/>
      <c r="R31" s="573"/>
      <c r="S31" s="573"/>
      <c r="T31" s="573"/>
      <c r="U31" s="573"/>
      <c r="V31" s="573">
        <f>V10+V11+V12+V13+V14+V15+V16+V17+V18+V19+V20+V21+V22+V23+V24+V25+V26+V27</f>
        <v>0</v>
      </c>
    </row>
    <row r="32" spans="1:22" ht="16.5" customHeight="1">
      <c r="A32" s="597" t="s">
        <v>436</v>
      </c>
      <c r="B32" s="598"/>
      <c r="C32" s="598"/>
      <c r="D32" s="599" t="str">
        <f>IF(COUNT(#REF!,#REF!,#REF!)=0,"",SUM(#REF!,#REF!,#REF!)/COUNT(#REF!,#REF!,#REF!))</f>
        <v/>
      </c>
      <c r="E32" s="600" t="str">
        <f>IF(D32="","",IF(D32&lt;6,"*",IF(D32&lt;7,"**",IF(D32&lt;8,"***",IF(D32&lt;=9,"****",IF(D32&gt;=9,"*****"))))))</f>
        <v/>
      </c>
      <c r="F32" s="601"/>
      <c r="G32" s="592"/>
      <c r="H32" s="628"/>
      <c r="I32" s="628"/>
      <c r="J32" s="628"/>
      <c r="K32" s="628"/>
      <c r="L32" s="628"/>
      <c r="M32" s="628"/>
      <c r="N32" s="628"/>
      <c r="O32" s="628"/>
      <c r="P32" s="628"/>
      <c r="Q32" s="628"/>
      <c r="R32" s="628"/>
      <c r="S32" s="628"/>
      <c r="T32" s="628"/>
      <c r="U32" s="628"/>
      <c r="V32" s="628"/>
    </row>
    <row r="33" spans="1:22">
      <c r="A33" s="706"/>
      <c r="B33" s="706"/>
      <c r="C33" s="706"/>
      <c r="D33" s="706"/>
      <c r="E33" s="706"/>
      <c r="F33" s="706"/>
      <c r="G33" s="706"/>
      <c r="H33" s="706"/>
      <c r="I33" s="706"/>
      <c r="J33" s="706"/>
      <c r="K33" s="706"/>
      <c r="L33" s="706"/>
      <c r="M33" s="706"/>
      <c r="N33" s="706"/>
      <c r="O33" s="706"/>
      <c r="P33" s="706"/>
      <c r="Q33" s="706"/>
      <c r="R33" s="706"/>
      <c r="S33" s="706"/>
      <c r="T33" s="706"/>
      <c r="U33" s="706"/>
      <c r="V33" s="707"/>
    </row>
    <row r="34" spans="1:22" ht="12.75" hidden="1" customHeight="1">
      <c r="A34" s="706"/>
      <c r="B34" s="706"/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  <c r="N34" s="706"/>
      <c r="O34" s="706"/>
      <c r="P34" s="706"/>
      <c r="Q34" s="706"/>
      <c r="R34" s="706"/>
      <c r="S34" s="706"/>
      <c r="T34" s="706"/>
      <c r="U34" s="706"/>
      <c r="V34" s="707"/>
    </row>
    <row r="35" spans="1:22" ht="12.75" hidden="1" customHeight="1">
      <c r="A35" s="706"/>
      <c r="B35" s="706"/>
      <c r="C35" s="706"/>
      <c r="D35" s="706"/>
      <c r="E35" s="706"/>
      <c r="F35" s="706"/>
      <c r="G35" s="706"/>
      <c r="H35" s="706"/>
      <c r="I35" s="706"/>
      <c r="J35" s="706"/>
      <c r="K35" s="706"/>
      <c r="L35" s="706"/>
      <c r="M35" s="706"/>
      <c r="N35" s="706"/>
      <c r="O35" s="706"/>
      <c r="P35" s="706"/>
      <c r="Q35" s="706"/>
      <c r="R35" s="706"/>
      <c r="S35" s="706"/>
      <c r="T35" s="706"/>
      <c r="U35" s="706"/>
      <c r="V35" s="707"/>
    </row>
    <row r="36" spans="1:22" ht="12.75" hidden="1" customHeight="1">
      <c r="A36" s="706"/>
      <c r="B36" s="706"/>
      <c r="C36" s="706"/>
      <c r="D36" s="706"/>
      <c r="E36" s="706"/>
      <c r="F36" s="706"/>
      <c r="G36" s="706"/>
      <c r="H36" s="706"/>
      <c r="I36" s="706"/>
      <c r="J36" s="706"/>
      <c r="K36" s="706"/>
      <c r="L36" s="706"/>
      <c r="M36" s="706"/>
      <c r="N36" s="706"/>
      <c r="O36" s="706"/>
      <c r="P36" s="706"/>
      <c r="Q36" s="706"/>
      <c r="R36" s="706"/>
      <c r="S36" s="706"/>
      <c r="T36" s="706"/>
      <c r="U36" s="706"/>
      <c r="V36" s="707"/>
    </row>
    <row r="37" spans="1:22" ht="12.75" hidden="1" customHeight="1">
      <c r="A37" s="706"/>
      <c r="B37" s="706"/>
      <c r="C37" s="706"/>
      <c r="D37" s="706"/>
      <c r="E37" s="706"/>
      <c r="F37" s="706"/>
      <c r="G37" s="706"/>
      <c r="H37" s="706"/>
      <c r="I37" s="706"/>
      <c r="J37" s="706"/>
      <c r="K37" s="706"/>
      <c r="L37" s="706"/>
      <c r="M37" s="706"/>
      <c r="N37" s="706"/>
      <c r="O37" s="706"/>
      <c r="P37" s="706"/>
      <c r="Q37" s="706"/>
      <c r="R37" s="706"/>
      <c r="S37" s="706"/>
      <c r="T37" s="706"/>
      <c r="U37" s="706"/>
      <c r="V37" s="707"/>
    </row>
    <row r="38" spans="1:22">
      <c r="A38" s="706"/>
      <c r="B38" s="706"/>
      <c r="C38" s="706"/>
      <c r="D38" s="706"/>
      <c r="E38" s="706"/>
      <c r="F38" s="706"/>
      <c r="G38" s="706"/>
      <c r="H38" s="706"/>
      <c r="I38" s="706"/>
      <c r="J38" s="706"/>
      <c r="K38" s="706"/>
      <c r="L38" s="706"/>
      <c r="M38" s="706"/>
      <c r="N38" s="706"/>
      <c r="O38" s="706"/>
      <c r="P38" s="706"/>
      <c r="Q38" s="706"/>
      <c r="R38" s="706"/>
      <c r="S38" s="706"/>
      <c r="T38" s="706"/>
      <c r="U38" s="706"/>
      <c r="V38" s="707"/>
    </row>
    <row r="39" spans="1:22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6"/>
      <c r="M39" s="706"/>
      <c r="N39" s="706"/>
      <c r="O39" s="706"/>
      <c r="P39" s="706"/>
      <c r="Q39" s="706"/>
      <c r="R39" s="706"/>
      <c r="S39" s="706"/>
      <c r="T39" s="706"/>
      <c r="U39" s="706"/>
      <c r="V39" s="707"/>
    </row>
    <row r="40" spans="1:22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6"/>
      <c r="M40" s="706"/>
      <c r="N40" s="706"/>
      <c r="O40" s="706"/>
      <c r="P40" s="706"/>
      <c r="Q40" s="706"/>
      <c r="R40" s="706"/>
      <c r="S40" s="706"/>
      <c r="T40" s="706"/>
      <c r="U40" s="706"/>
      <c r="V40" s="707"/>
    </row>
    <row r="41" spans="1:22">
      <c r="A41" s="706"/>
      <c r="B41" s="706"/>
      <c r="C41" s="706"/>
      <c r="D41" s="706"/>
      <c r="E41" s="706"/>
      <c r="F41" s="706"/>
      <c r="G41" s="706"/>
      <c r="H41" s="706"/>
      <c r="I41" s="706"/>
      <c r="J41" s="706"/>
      <c r="K41" s="706"/>
      <c r="L41" s="706"/>
      <c r="M41" s="706"/>
      <c r="N41" s="706"/>
      <c r="O41" s="706"/>
      <c r="P41" s="706"/>
      <c r="Q41" s="706"/>
      <c r="R41" s="706"/>
      <c r="S41" s="706"/>
      <c r="T41" s="706"/>
      <c r="U41" s="706"/>
      <c r="V41" s="707"/>
    </row>
    <row r="42" spans="1:22">
      <c r="A42" s="706"/>
      <c r="B42" s="706"/>
      <c r="C42" s="706"/>
      <c r="D42" s="706"/>
      <c r="E42" s="706"/>
      <c r="F42" s="706"/>
      <c r="G42" s="706"/>
      <c r="H42" s="706"/>
      <c r="I42" s="706"/>
      <c r="J42" s="706"/>
      <c r="K42" s="706"/>
      <c r="L42" s="706"/>
      <c r="M42" s="706"/>
      <c r="N42" s="706"/>
      <c r="O42" s="706"/>
      <c r="P42" s="706"/>
      <c r="Q42" s="706"/>
      <c r="R42" s="706"/>
      <c r="S42" s="706"/>
      <c r="T42" s="706"/>
      <c r="U42" s="706"/>
      <c r="V42" s="707"/>
    </row>
    <row r="43" spans="1:22">
      <c r="A43" s="706"/>
      <c r="B43" s="706"/>
      <c r="C43" s="706"/>
      <c r="D43" s="706"/>
      <c r="E43" s="706"/>
      <c r="F43" s="706"/>
      <c r="G43" s="706"/>
      <c r="H43" s="706"/>
      <c r="I43" s="706"/>
      <c r="J43" s="706"/>
      <c r="K43" s="706"/>
      <c r="L43" s="706"/>
      <c r="M43" s="706"/>
      <c r="N43" s="706"/>
      <c r="O43" s="706"/>
      <c r="P43" s="706"/>
      <c r="Q43" s="706"/>
      <c r="R43" s="706"/>
      <c r="S43" s="706"/>
      <c r="T43" s="706"/>
      <c r="U43" s="706"/>
      <c r="V43" s="707"/>
    </row>
    <row r="44" spans="1:22">
      <c r="A44" s="706"/>
      <c r="B44" s="706"/>
      <c r="C44" s="706"/>
      <c r="D44" s="706"/>
      <c r="E44" s="706"/>
      <c r="F44" s="706"/>
      <c r="G44" s="706"/>
      <c r="H44" s="706"/>
      <c r="I44" s="706"/>
      <c r="J44" s="706"/>
      <c r="K44" s="706"/>
      <c r="L44" s="706"/>
      <c r="M44" s="706"/>
      <c r="N44" s="706"/>
      <c r="O44" s="706"/>
      <c r="P44" s="706"/>
      <c r="Q44" s="706"/>
      <c r="R44" s="706"/>
      <c r="S44" s="706"/>
      <c r="T44" s="706"/>
      <c r="U44" s="706"/>
      <c r="V44" s="707"/>
    </row>
    <row r="45" spans="1:22">
      <c r="A45" s="706"/>
      <c r="B45" s="706"/>
      <c r="C45" s="706"/>
      <c r="D45" s="706"/>
      <c r="E45" s="706"/>
      <c r="F45" s="706"/>
      <c r="G45" s="706"/>
      <c r="H45" s="706"/>
      <c r="I45" s="706"/>
      <c r="J45" s="706"/>
      <c r="K45" s="706"/>
      <c r="L45" s="706"/>
      <c r="M45" s="706"/>
      <c r="N45" s="706"/>
      <c r="O45" s="706"/>
      <c r="P45" s="706"/>
      <c r="Q45" s="706"/>
      <c r="R45" s="706"/>
      <c r="S45" s="706"/>
      <c r="T45" s="706"/>
      <c r="U45" s="706"/>
      <c r="V45" s="707"/>
    </row>
    <row r="46" spans="1:22">
      <c r="A46" s="708"/>
      <c r="B46" s="708"/>
      <c r="C46" s="708"/>
      <c r="D46" s="708"/>
      <c r="E46" s="708"/>
      <c r="F46" s="708"/>
      <c r="G46" s="708"/>
      <c r="H46" s="708"/>
      <c r="I46" s="708"/>
      <c r="J46" s="708"/>
      <c r="K46" s="708"/>
      <c r="L46" s="708"/>
      <c r="M46" s="708"/>
      <c r="N46" s="708"/>
      <c r="O46" s="708"/>
      <c r="P46" s="708"/>
      <c r="Q46" s="708"/>
      <c r="R46" s="708"/>
      <c r="S46" s="708"/>
      <c r="T46" s="708"/>
      <c r="U46" s="708"/>
      <c r="V46" s="709"/>
    </row>
    <row r="47" spans="1:22"/>
    <row r="48" spans="1:22"/>
    <row r="49" s="571" customFormat="1"/>
    <row r="50" s="571" customFormat="1"/>
    <row r="51" s="571" customFormat="1"/>
    <row r="52" s="571" customFormat="1"/>
    <row r="53" s="571" customFormat="1"/>
    <row r="54" s="571" customFormat="1"/>
    <row r="55" s="571" customFormat="1"/>
    <row r="56" s="571" customFormat="1"/>
    <row r="57" s="571" customFormat="1"/>
    <row r="58" s="571" customFormat="1"/>
    <row r="59" s="571" customFormat="1"/>
    <row r="60" s="571" customFormat="1"/>
    <row r="61" s="571" customFormat="1"/>
    <row r="62" s="571" customFormat="1"/>
    <row r="63" s="571" customFormat="1"/>
    <row r="64" s="571" customFormat="1"/>
    <row r="65" s="571" customFormat="1"/>
    <row r="66" s="571" customFormat="1"/>
    <row r="67" s="571" customFormat="1"/>
    <row r="68" s="571" customFormat="1"/>
  </sheetData>
  <sheetProtection selectLockedCells="1"/>
  <mergeCells count="27">
    <mergeCell ref="A1:V1"/>
    <mergeCell ref="G4:V4"/>
    <mergeCell ref="G5:V5"/>
    <mergeCell ref="B20:F20"/>
    <mergeCell ref="B21:F21"/>
    <mergeCell ref="B19:F19"/>
    <mergeCell ref="C4:E4"/>
    <mergeCell ref="C5:E5"/>
    <mergeCell ref="B14:F14"/>
    <mergeCell ref="B15:F15"/>
    <mergeCell ref="B16:F16"/>
    <mergeCell ref="B17:F17"/>
    <mergeCell ref="B18:F18"/>
    <mergeCell ref="B10:F10"/>
    <mergeCell ref="B11:F11"/>
    <mergeCell ref="B12:F12"/>
    <mergeCell ref="B13:F13"/>
    <mergeCell ref="A5:B5"/>
    <mergeCell ref="H9:I9"/>
    <mergeCell ref="K9:L9"/>
    <mergeCell ref="A33:V46"/>
    <mergeCell ref="B22:F22"/>
    <mergeCell ref="B26:F26"/>
    <mergeCell ref="B27:F27"/>
    <mergeCell ref="B23:F23"/>
    <mergeCell ref="B24:F24"/>
    <mergeCell ref="B25:F25"/>
  </mergeCells>
  <conditionalFormatting sqref="I10:I27 I31 L31 L19">
    <cfRule type="cellIs" dxfId="92" priority="190" stopIfTrue="1" operator="between">
      <formula>7</formula>
      <formula>10</formula>
    </cfRule>
  </conditionalFormatting>
  <conditionalFormatting sqref="I10:I27 I31 L31">
    <cfRule type="cellIs" dxfId="91" priority="154" stopIfTrue="1" operator="between">
      <formula>7</formula>
      <formula>10</formula>
    </cfRule>
    <cfRule type="cellIs" dxfId="90" priority="155" stopIfTrue="1" operator="between">
      <formula>5</formula>
      <formula>6.99</formula>
    </cfRule>
    <cfRule type="cellIs" dxfId="89" priority="156" stopIfTrue="1" operator="between">
      <formula>0</formula>
      <formula>4.99</formula>
    </cfRule>
  </conditionalFormatting>
  <conditionalFormatting sqref="I10:I27 L19 I31 L31">
    <cfRule type="cellIs" dxfId="88" priority="191" stopIfTrue="1" operator="between">
      <formula>5</formula>
      <formula>6.99</formula>
    </cfRule>
    <cfRule type="cellIs" dxfId="87" priority="192" stopIfTrue="1" operator="between">
      <formula>0</formula>
      <formula>4.99</formula>
    </cfRule>
  </conditionalFormatting>
  <conditionalFormatting sqref="L10:L18">
    <cfRule type="cellIs" dxfId="86" priority="82" stopIfTrue="1" operator="between">
      <formula>7</formula>
      <formula>10</formula>
    </cfRule>
    <cfRule type="cellIs" dxfId="85" priority="83" stopIfTrue="1" operator="between">
      <formula>5</formula>
      <formula>6.99</formula>
    </cfRule>
    <cfRule type="cellIs" dxfId="84" priority="84" stopIfTrue="1" operator="between">
      <formula>0</formula>
      <formula>4.99</formula>
    </cfRule>
  </conditionalFormatting>
  <conditionalFormatting sqref="L10:L27">
    <cfRule type="cellIs" dxfId="83" priority="118" stopIfTrue="1" operator="between">
      <formula>7</formula>
      <formula>10</formula>
    </cfRule>
    <cfRule type="cellIs" dxfId="82" priority="119" stopIfTrue="1" operator="between">
      <formula>5</formula>
      <formula>6.99</formula>
    </cfRule>
    <cfRule type="cellIs" dxfId="81" priority="120" stopIfTrue="1" operator="between">
      <formula>0</formula>
      <formula>4.99</formula>
    </cfRule>
  </conditionalFormatting>
  <conditionalFormatting sqref="L20:L27">
    <cfRule type="cellIs" dxfId="80" priority="88" stopIfTrue="1" operator="between">
      <formula>7</formula>
      <formula>10</formula>
    </cfRule>
    <cfRule type="cellIs" dxfId="79" priority="89" stopIfTrue="1" operator="between">
      <formula>5</formula>
      <formula>6.99</formula>
    </cfRule>
    <cfRule type="cellIs" dxfId="78" priority="90" stopIfTrue="1" operator="between">
      <formula>0</formula>
      <formula>4.99</formula>
    </cfRule>
  </conditionalFormatting>
  <dataValidations count="2">
    <dataValidation type="list" allowBlank="1" showInputMessage="1" showErrorMessage="1" sqref="L10:L27 I10:I27" xr:uid="{00000000-0002-0000-0600-000000000000}">
      <formula1>Scale</formula1>
    </dataValidation>
    <dataValidation type="list" allowBlank="1" showInputMessage="1" showErrorMessage="1" sqref="G5" xr:uid="{773B6DDA-9668-4C72-AB2B-50A87B009362}">
      <formula1>$L$5:$N$5</formula1>
    </dataValidation>
  </dataValidations>
  <pageMargins left="0.74803149606299213" right="0.74803149606299213" top="0.6692913385826772" bottom="0.62992125984251968" header="0.51181102362204722" footer="0.51181102362204722"/>
  <pageSetup paperSize="9" scale="46" orientation="landscape" horizontalDpi="4294967293" r:id="rId1"/>
  <headerFooter alignWithMargins="0">
    <oddHeader>&amp;C&amp;"Aptos"&amp;12&amp;K000000 [SWYDDOGOL - SENSITIF] - [OFFICIAL - SENSITIVE]&amp;1#_x000D_</oddHeader>
    <oddFooter>&amp;C_x000D_&amp;1#&amp;"Aptos"&amp;12&amp;K000000 [SWYDDOGOL - SENSITIF] - [OFFICIAL - SENSITIVE]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C3C500777DE469AB9C59AC595ECE7" ma:contentTypeVersion="16" ma:contentTypeDescription="Create a new document." ma:contentTypeScope="" ma:versionID="2a22bbaabcef5b1b1447586acae35c31">
  <xsd:schema xmlns:xsd="http://www.w3.org/2001/XMLSchema" xmlns:xs="http://www.w3.org/2001/XMLSchema" xmlns:p="http://schemas.microsoft.com/office/2006/metadata/properties" xmlns:ns2="3a9ff325-ff4e-4a9c-9f34-7b1568642fe0" xmlns:ns3="70758de4-0663-41f3-a5f7-99e99ed73307" targetNamespace="http://schemas.microsoft.com/office/2006/metadata/properties" ma:root="true" ma:fieldsID="d4b27d55da9c2371771c3050f33dac1d" ns2:_="" ns3:_="">
    <xsd:import namespace="3a9ff325-ff4e-4a9c-9f34-7b1568642fe0"/>
    <xsd:import namespace="70758de4-0663-41f3-a5f7-99e99ed733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ff325-ff4e-4a9c-9f34-7b1568642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58de4-0663-41f3-a5f7-99e99ed7330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5ea57ab-3fd2-4ed7-b402-741e05ab4589}" ma:internalName="TaxCatchAll" ma:showField="CatchAllData" ma:web="70758de4-0663-41f3-a5f7-99e99ed73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758de4-0663-41f3-a5f7-99e99ed73307" xsi:nil="true"/>
    <lcf76f155ced4ddcb4097134ff3c332f xmlns="3a9ff325-ff4e-4a9c-9f34-7b1568642f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DDF59D-1C2C-4F38-ACDD-E514AE3109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771F78-45FE-4F61-A931-AA36D2484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9ff325-ff4e-4a9c-9f34-7b1568642fe0"/>
    <ds:schemaRef ds:uri="70758de4-0663-41f3-a5f7-99e99ed733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81F427-F5DC-4EFC-907C-5F651BF027AA}">
  <ds:schemaRefs>
    <ds:schemaRef ds:uri="http://schemas.microsoft.com/office/2006/metadata/properties"/>
    <ds:schemaRef ds:uri="http://schemas.microsoft.com/office/infopath/2007/PartnerControls"/>
    <ds:schemaRef ds:uri="70758de4-0663-41f3-a5f7-99e99ed73307"/>
    <ds:schemaRef ds:uri="3a9ff325-ff4e-4a9c-9f34-7b1568642fe0"/>
  </ds:schemaRefs>
</ds:datastoreItem>
</file>

<file path=docMetadata/LabelInfo.xml><?xml version="1.0" encoding="utf-8"?>
<clbl:labelList xmlns:clbl="http://schemas.microsoft.com/office/2020/mipLabelMetadata">
  <clbl:label id="{d4b88553-2c2f-471a-aedb-ab195519dc02}" enabled="1" method="Privileged" siteId="{645d5f8c-8471-4585-a212-0c416c63e0a0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Lists</vt:lpstr>
      <vt:lpstr>6-monthly Project data</vt:lpstr>
      <vt:lpstr>Intro</vt:lpstr>
      <vt:lpstr>PM</vt:lpstr>
      <vt:lpstr>BSE</vt:lpstr>
      <vt:lpstr>AST</vt:lpstr>
      <vt:lpstr>S&amp;C</vt:lpstr>
      <vt:lpstr>CA</vt:lpstr>
      <vt:lpstr>CDM PD</vt:lpstr>
      <vt:lpstr>6 monthly perf</vt:lpstr>
      <vt:lpstr>End of Project data</vt:lpstr>
      <vt:lpstr>End of Project perf</vt:lpstr>
      <vt:lpstr>End of project summary</vt:lpstr>
      <vt:lpstr>Summary SCP</vt:lpstr>
      <vt:lpstr>Summary CA</vt:lpstr>
      <vt:lpstr>Summary PM</vt:lpstr>
      <vt:lpstr>Summary HB</vt:lpstr>
      <vt:lpstr>Summary SV</vt:lpstr>
      <vt:lpstr>Summary CDMC</vt:lpstr>
      <vt:lpstr>Summary Arch</vt:lpstr>
      <vt:lpstr>Summary CSE</vt:lpstr>
      <vt:lpstr>Summary BSE</vt:lpstr>
      <vt:lpstr>Summary BSI</vt:lpstr>
      <vt:lpstr>Dashboard</vt:lpstr>
      <vt:lpstr>Dashboard (2)</vt:lpstr>
      <vt:lpstr>Dashboard (3)</vt:lpstr>
      <vt:lpstr>Archlist</vt:lpstr>
      <vt:lpstr>BREEAM</vt:lpstr>
      <vt:lpstr>BREEAMCLASS</vt:lpstr>
      <vt:lpstr>BSElist</vt:lpstr>
      <vt:lpstr>BSIlist</vt:lpstr>
      <vt:lpstr>Buildingtype</vt:lpstr>
      <vt:lpstr>CAlist</vt:lpstr>
      <vt:lpstr>CDMlist</vt:lpstr>
      <vt:lpstr>CSEList</vt:lpstr>
      <vt:lpstr>CSIlist</vt:lpstr>
      <vt:lpstr>Dataentry</vt:lpstr>
      <vt:lpstr>Energyrating</vt:lpstr>
      <vt:lpstr>JI</vt:lpstr>
      <vt:lpstr>PMlist</vt:lpstr>
      <vt:lpstr>'Dashboard (2)'!Print_Area</vt:lpstr>
      <vt:lpstr>'Dashboard (3)'!Print_Area</vt:lpstr>
      <vt:lpstr>'End of project summary'!Print_Area</vt:lpstr>
      <vt:lpstr>Projectstage</vt:lpstr>
      <vt:lpstr>Projecttype</vt:lpstr>
      <vt:lpstr>Region</vt:lpstr>
      <vt:lpstr>Scale</vt:lpstr>
      <vt:lpstr>SCPlist</vt:lpstr>
      <vt:lpstr>SVlist</vt:lpstr>
      <vt:lpstr>Trust</vt:lpstr>
      <vt:lpstr>Wastetarget</vt:lpstr>
    </vt:vector>
  </TitlesOfParts>
  <Company>Welsh Health Estates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Bunkham, Lee</cp:lastModifiedBy>
  <cp:lastPrinted>2019-11-21T10:15:07Z</cp:lastPrinted>
  <dcterms:created xsi:type="dcterms:W3CDTF">2006-12-05T14:26:33Z</dcterms:created>
  <dcterms:modified xsi:type="dcterms:W3CDTF">2026-07-02T07:26:35Z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0x010100B65C3C500777DE469AB9C59AC595ECE7</vt:lpwstr>
  </property>
</Properties>
</file>