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mc:AlternateContent xmlns:mc="http://schemas.openxmlformats.org/markup-compatibility/2006">
    <mc:Choice Requires="x15">
      <x15ac:absPath xmlns:x15ac="http://schemas.microsoft.com/office/spreadsheetml/2010/11/ac" url="S:\ERF\Consultancy\02 Projects &amp; Programme\01 Buildings\ECEC2509S Porth Eirias Internal Changes &amp; External Modular Toilet\04 Tender\Contractors\Tender\"/>
    </mc:Choice>
  </mc:AlternateContent>
  <xr:revisionPtr revIDLastSave="0" documentId="13_ncr:1_{638B96EF-0BC7-463A-8B3F-A0CBA88AA947}" xr6:coauthVersionLast="47" xr6:coauthVersionMax="47" xr10:uidLastSave="{00000000-0000-0000-0000-000000000000}"/>
  <bookViews>
    <workbookView xWindow="38280" yWindow="1770" windowWidth="29040" windowHeight="15720" activeTab="2" xr2:uid="{00000000-000D-0000-FFFF-FFFF00000000}"/>
  </bookViews>
  <sheets>
    <sheet name="Setup" sheetId="4" r:id="rId1"/>
    <sheet name="Instructions" sheetId="3" r:id="rId2"/>
    <sheet name="New Plant" sheetId="1" r:id="rId3"/>
    <sheet name="Existing Plant" sheetId="5" r:id="rId4"/>
  </sheets>
  <definedNames>
    <definedName name="buildingcode">Setup!$B$13</definedName>
    <definedName name="Codes">'New Plant'!$H$25:$K$99</definedName>
    <definedName name="condition">'New Plant'!$AQ$25:$AQ$29</definedName>
    <definedName name="conditiondata">'New Plant'!$AQ$25:$AR$29</definedName>
    <definedName name="criticality">'New Plant'!$AE$25:$AE$29</definedName>
    <definedName name="criticalitydata">'New Plant'!$AE$25:$AF$29</definedName>
    <definedName name="easting">Setup!$B$15</definedName>
    <definedName name="lastrow">'New Plant'!$16:$16</definedName>
    <definedName name="masterrow">'New Plant'!$18:$18</definedName>
    <definedName name="northing">Setup!$B$17</definedName>
    <definedName name="obsolescence">'New Plant'!$AT$25:$AT$27</definedName>
    <definedName name="obsolescencedata">'New Plant'!$AT$25:$AU$27</definedName>
    <definedName name="projecttitle">Setup!$B$9</definedName>
    <definedName name="sitecode">Setup!$B$11</definedName>
    <definedName name="Specificdata">'New Plant'!$DJ$26:$FT$83</definedName>
    <definedName name="Type_Description">'New Plant'!$H$25:$H$99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 i="5" l="1"/>
  <c r="D4" i="3"/>
  <c r="D3" i="3"/>
  <c r="D2" i="3"/>
  <c r="D1" i="3"/>
  <c r="FU18" i="1"/>
  <c r="FT18" i="1"/>
  <c r="FR18" i="1"/>
  <c r="FQ18" i="1"/>
  <c r="FO18" i="1"/>
  <c r="FN18" i="1"/>
  <c r="FL18" i="1"/>
  <c r="FK18" i="1"/>
  <c r="FI18" i="1"/>
  <c r="FH18" i="1"/>
  <c r="FF18" i="1"/>
  <c r="FE18" i="1"/>
  <c r="FC18" i="1"/>
  <c r="FB18" i="1"/>
  <c r="EZ18" i="1"/>
  <c r="EY18" i="1"/>
  <c r="EW18" i="1"/>
  <c r="EV18" i="1"/>
  <c r="ET18" i="1"/>
  <c r="ES18" i="1"/>
  <c r="EQ18" i="1"/>
  <c r="EP18" i="1"/>
  <c r="EN18" i="1"/>
  <c r="EM18" i="1"/>
  <c r="EK18" i="1"/>
  <c r="EJ18" i="1"/>
  <c r="EH18" i="1"/>
  <c r="EG18" i="1"/>
  <c r="EE18" i="1"/>
  <c r="ED18" i="1"/>
  <c r="EB18" i="1"/>
  <c r="EA18" i="1"/>
  <c r="DY18" i="1"/>
  <c r="DX18" i="1"/>
  <c r="DV18" i="1"/>
  <c r="DU18" i="1"/>
  <c r="DS18" i="1"/>
  <c r="DR18" i="1"/>
  <c r="DP18" i="1"/>
  <c r="DO18" i="1"/>
  <c r="DN18" i="1"/>
  <c r="FT6" i="1"/>
  <c r="FU6" i="1"/>
  <c r="FT7" i="1"/>
  <c r="FU7" i="1"/>
  <c r="FT8" i="1"/>
  <c r="FU8" i="1"/>
  <c r="FT9" i="1"/>
  <c r="FU9" i="1"/>
  <c r="FT10" i="1"/>
  <c r="FU10" i="1"/>
  <c r="FT11" i="1"/>
  <c r="FU11" i="1"/>
  <c r="FT12" i="1"/>
  <c r="FU12" i="1"/>
  <c r="FT13" i="1"/>
  <c r="FU13" i="1"/>
  <c r="FT14" i="1"/>
  <c r="FU14" i="1"/>
  <c r="FT15" i="1"/>
  <c r="FU15" i="1"/>
  <c r="FU5" i="1"/>
  <c r="FT5" i="1"/>
  <c r="FQ6" i="1"/>
  <c r="FR6" i="1"/>
  <c r="FQ7" i="1"/>
  <c r="FR7" i="1"/>
  <c r="FQ8" i="1"/>
  <c r="FR8" i="1"/>
  <c r="FQ9" i="1"/>
  <c r="FR9" i="1"/>
  <c r="FQ10" i="1"/>
  <c r="FR10" i="1"/>
  <c r="FQ11" i="1"/>
  <c r="FR11" i="1"/>
  <c r="FQ12" i="1"/>
  <c r="FR12" i="1"/>
  <c r="FQ13" i="1"/>
  <c r="FR13" i="1"/>
  <c r="FQ14" i="1"/>
  <c r="FR14" i="1"/>
  <c r="FQ15" i="1"/>
  <c r="FR15" i="1"/>
  <c r="FR5" i="1"/>
  <c r="FQ5" i="1"/>
  <c r="FN6" i="1"/>
  <c r="FO6" i="1"/>
  <c r="FN7" i="1"/>
  <c r="FO7" i="1"/>
  <c r="FN8" i="1"/>
  <c r="FO8" i="1"/>
  <c r="FN9" i="1"/>
  <c r="FO9" i="1"/>
  <c r="FN10" i="1"/>
  <c r="FO10" i="1"/>
  <c r="FN11" i="1"/>
  <c r="FO11" i="1"/>
  <c r="FN12" i="1"/>
  <c r="FO12" i="1"/>
  <c r="FN13" i="1"/>
  <c r="FO13" i="1"/>
  <c r="FN14" i="1"/>
  <c r="FO14" i="1"/>
  <c r="FN15" i="1"/>
  <c r="FO15" i="1"/>
  <c r="FO5" i="1"/>
  <c r="FN5" i="1"/>
  <c r="FK6" i="1"/>
  <c r="FL6" i="1"/>
  <c r="FK7" i="1"/>
  <c r="FL7" i="1"/>
  <c r="FK8" i="1"/>
  <c r="FL8" i="1"/>
  <c r="FK9" i="1"/>
  <c r="FL9" i="1"/>
  <c r="FK10" i="1"/>
  <c r="FL10" i="1"/>
  <c r="FK11" i="1"/>
  <c r="FL11" i="1"/>
  <c r="FK12" i="1"/>
  <c r="FL12" i="1"/>
  <c r="FK13" i="1"/>
  <c r="FL13" i="1"/>
  <c r="FK14" i="1"/>
  <c r="FL14" i="1"/>
  <c r="FK15" i="1"/>
  <c r="FL15" i="1"/>
  <c r="FL5" i="1"/>
  <c r="FK5" i="1"/>
  <c r="FH6" i="1"/>
  <c r="FI6" i="1"/>
  <c r="FH7" i="1"/>
  <c r="FI7" i="1"/>
  <c r="FH8" i="1"/>
  <c r="FI8" i="1"/>
  <c r="FH9" i="1"/>
  <c r="FI9" i="1"/>
  <c r="FH10" i="1"/>
  <c r="FI10" i="1"/>
  <c r="FH11" i="1"/>
  <c r="FI11" i="1"/>
  <c r="FH12" i="1"/>
  <c r="FI12" i="1"/>
  <c r="FH13" i="1"/>
  <c r="FI13" i="1"/>
  <c r="FH14" i="1"/>
  <c r="FI14" i="1"/>
  <c r="FH15" i="1"/>
  <c r="FI15" i="1"/>
  <c r="FI5" i="1"/>
  <c r="FH5" i="1"/>
  <c r="FE6" i="1"/>
  <c r="FF6" i="1"/>
  <c r="FE7" i="1"/>
  <c r="FF7" i="1"/>
  <c r="FE8" i="1"/>
  <c r="FF8" i="1"/>
  <c r="FE9" i="1"/>
  <c r="FF9" i="1"/>
  <c r="FE10" i="1"/>
  <c r="FF10" i="1"/>
  <c r="FE11" i="1"/>
  <c r="FF11" i="1"/>
  <c r="FE12" i="1"/>
  <c r="FF12" i="1"/>
  <c r="FE13" i="1"/>
  <c r="FF13" i="1"/>
  <c r="FE14" i="1"/>
  <c r="FF14" i="1"/>
  <c r="FE15" i="1"/>
  <c r="FF15" i="1"/>
  <c r="FF5" i="1"/>
  <c r="FE5" i="1"/>
  <c r="FB6" i="1"/>
  <c r="FC6" i="1"/>
  <c r="FB7" i="1"/>
  <c r="FC7" i="1"/>
  <c r="FB8" i="1"/>
  <c r="FC8" i="1"/>
  <c r="FB9" i="1"/>
  <c r="FC9" i="1"/>
  <c r="FB10" i="1"/>
  <c r="FC10" i="1"/>
  <c r="FB11" i="1"/>
  <c r="FC11" i="1"/>
  <c r="FB12" i="1"/>
  <c r="FC12" i="1"/>
  <c r="FB13" i="1"/>
  <c r="FC13" i="1"/>
  <c r="FB14" i="1"/>
  <c r="FC14" i="1"/>
  <c r="FB15" i="1"/>
  <c r="FC15" i="1"/>
  <c r="FC5" i="1"/>
  <c r="FB5" i="1"/>
  <c r="EY6" i="1"/>
  <c r="EZ6" i="1"/>
  <c r="EY7" i="1"/>
  <c r="EZ7" i="1"/>
  <c r="EY8" i="1"/>
  <c r="EZ8" i="1"/>
  <c r="EY9" i="1"/>
  <c r="EZ9" i="1"/>
  <c r="EY10" i="1"/>
  <c r="EZ10" i="1"/>
  <c r="EY11" i="1"/>
  <c r="EZ11" i="1"/>
  <c r="EY12" i="1"/>
  <c r="EZ12" i="1"/>
  <c r="EY13" i="1"/>
  <c r="EZ13" i="1"/>
  <c r="EY14" i="1"/>
  <c r="EZ14" i="1"/>
  <c r="EY15" i="1"/>
  <c r="EZ15" i="1"/>
  <c r="EZ5" i="1"/>
  <c r="EY5" i="1"/>
  <c r="EV6" i="1"/>
  <c r="EW6" i="1"/>
  <c r="EV7" i="1"/>
  <c r="EW7" i="1"/>
  <c r="EV8" i="1"/>
  <c r="EW8" i="1"/>
  <c r="EV9" i="1"/>
  <c r="EW9" i="1"/>
  <c r="EV10" i="1"/>
  <c r="EW10" i="1"/>
  <c r="EV11" i="1"/>
  <c r="EW11" i="1"/>
  <c r="EV12" i="1"/>
  <c r="EW12" i="1"/>
  <c r="EV13" i="1"/>
  <c r="EW13" i="1"/>
  <c r="EV14" i="1"/>
  <c r="EW14" i="1"/>
  <c r="EV15" i="1"/>
  <c r="EW15" i="1"/>
  <c r="EW5" i="1"/>
  <c r="EV5" i="1"/>
  <c r="ES6" i="1"/>
  <c r="ET6" i="1"/>
  <c r="ES7" i="1"/>
  <c r="ET7" i="1"/>
  <c r="ES8" i="1"/>
  <c r="ET8" i="1"/>
  <c r="ES9" i="1"/>
  <c r="ET9" i="1"/>
  <c r="ES10" i="1"/>
  <c r="ET10" i="1"/>
  <c r="ES11" i="1"/>
  <c r="ET11" i="1"/>
  <c r="ES12" i="1"/>
  <c r="ET12" i="1"/>
  <c r="ES13" i="1"/>
  <c r="ET13" i="1"/>
  <c r="ES14" i="1"/>
  <c r="ET14" i="1"/>
  <c r="ES15" i="1"/>
  <c r="ET15" i="1"/>
  <c r="ET5" i="1"/>
  <c r="ES5" i="1"/>
  <c r="EP6" i="1"/>
  <c r="EQ6" i="1"/>
  <c r="EP7" i="1"/>
  <c r="EQ7" i="1"/>
  <c r="EP8" i="1"/>
  <c r="EQ8" i="1"/>
  <c r="EP9" i="1"/>
  <c r="EQ9" i="1"/>
  <c r="EP10" i="1"/>
  <c r="EQ10" i="1"/>
  <c r="EP11" i="1"/>
  <c r="EQ11" i="1"/>
  <c r="EP12" i="1"/>
  <c r="EQ12" i="1"/>
  <c r="EP13" i="1"/>
  <c r="EQ13" i="1"/>
  <c r="EP14" i="1"/>
  <c r="EQ14" i="1"/>
  <c r="EP15" i="1"/>
  <c r="EQ15" i="1"/>
  <c r="EQ5" i="1"/>
  <c r="EP5" i="1"/>
  <c r="EM6" i="1"/>
  <c r="EN6" i="1"/>
  <c r="EM7" i="1"/>
  <c r="EN7" i="1"/>
  <c r="EM8" i="1"/>
  <c r="EN8" i="1"/>
  <c r="EM9" i="1"/>
  <c r="EN9" i="1"/>
  <c r="EM10" i="1"/>
  <c r="EN10" i="1"/>
  <c r="EM11" i="1"/>
  <c r="EN11" i="1"/>
  <c r="EM12" i="1"/>
  <c r="EN12" i="1"/>
  <c r="EM13" i="1"/>
  <c r="EN13" i="1"/>
  <c r="EM14" i="1"/>
  <c r="EN14" i="1"/>
  <c r="EM15" i="1"/>
  <c r="EN15" i="1"/>
  <c r="EN5" i="1"/>
  <c r="EM5" i="1"/>
  <c r="EJ6" i="1"/>
  <c r="EK6" i="1"/>
  <c r="EJ7" i="1"/>
  <c r="EK7" i="1"/>
  <c r="EJ8" i="1"/>
  <c r="EK8" i="1"/>
  <c r="EJ9" i="1"/>
  <c r="EK9" i="1"/>
  <c r="EJ10" i="1"/>
  <c r="EK10" i="1"/>
  <c r="EJ11" i="1"/>
  <c r="EK11" i="1"/>
  <c r="EJ12" i="1"/>
  <c r="EK12" i="1"/>
  <c r="EJ13" i="1"/>
  <c r="EK13" i="1"/>
  <c r="EJ14" i="1"/>
  <c r="EK14" i="1"/>
  <c r="EJ15" i="1"/>
  <c r="EK15" i="1"/>
  <c r="EK5" i="1"/>
  <c r="EJ5" i="1"/>
  <c r="EG6" i="1"/>
  <c r="EH6" i="1"/>
  <c r="EG7" i="1"/>
  <c r="EH7" i="1"/>
  <c r="EG8" i="1"/>
  <c r="EH8" i="1"/>
  <c r="EG9" i="1"/>
  <c r="EH9" i="1"/>
  <c r="EG10" i="1"/>
  <c r="EH10" i="1"/>
  <c r="EG11" i="1"/>
  <c r="EH11" i="1"/>
  <c r="EG12" i="1"/>
  <c r="EH12" i="1"/>
  <c r="EG13" i="1"/>
  <c r="EH13" i="1"/>
  <c r="EG14" i="1"/>
  <c r="EH14" i="1"/>
  <c r="EG15" i="1"/>
  <c r="EH15" i="1"/>
  <c r="EH5" i="1"/>
  <c r="EG5" i="1"/>
  <c r="ED6" i="1"/>
  <c r="EE6" i="1"/>
  <c r="ED7" i="1"/>
  <c r="EE7" i="1"/>
  <c r="ED8" i="1"/>
  <c r="EE8" i="1"/>
  <c r="ED9" i="1"/>
  <c r="EE9" i="1"/>
  <c r="ED10" i="1"/>
  <c r="EE10" i="1"/>
  <c r="ED11" i="1"/>
  <c r="EE11" i="1"/>
  <c r="ED12" i="1"/>
  <c r="EE12" i="1"/>
  <c r="ED13" i="1"/>
  <c r="EE13" i="1"/>
  <c r="ED14" i="1"/>
  <c r="EE14" i="1"/>
  <c r="ED15" i="1"/>
  <c r="EE15" i="1"/>
  <c r="EE5" i="1"/>
  <c r="ED5" i="1"/>
  <c r="EA6" i="1"/>
  <c r="EB6" i="1"/>
  <c r="EA7" i="1"/>
  <c r="EB7" i="1"/>
  <c r="EA8" i="1"/>
  <c r="EB8" i="1"/>
  <c r="EA9" i="1"/>
  <c r="EB9" i="1"/>
  <c r="EA10" i="1"/>
  <c r="EB10" i="1"/>
  <c r="EA11" i="1"/>
  <c r="EB11" i="1"/>
  <c r="EA12" i="1"/>
  <c r="EB12" i="1"/>
  <c r="EA13" i="1"/>
  <c r="EB13" i="1"/>
  <c r="EA14" i="1"/>
  <c r="EB14" i="1"/>
  <c r="EA15" i="1"/>
  <c r="EB15" i="1"/>
  <c r="EB5" i="1"/>
  <c r="EA5" i="1"/>
  <c r="DX6" i="1"/>
  <c r="DY6" i="1"/>
  <c r="DX7" i="1"/>
  <c r="DY7" i="1"/>
  <c r="DX8" i="1"/>
  <c r="DY8" i="1"/>
  <c r="DX9" i="1"/>
  <c r="DY9" i="1"/>
  <c r="DX10" i="1"/>
  <c r="DY10" i="1"/>
  <c r="DX11" i="1"/>
  <c r="DY11" i="1"/>
  <c r="DX12" i="1"/>
  <c r="DY12" i="1"/>
  <c r="DX13" i="1"/>
  <c r="DY13" i="1"/>
  <c r="DX14" i="1"/>
  <c r="DY14" i="1"/>
  <c r="DX15" i="1"/>
  <c r="DY15" i="1"/>
  <c r="DY5" i="1"/>
  <c r="DX5" i="1"/>
  <c r="DU6" i="1"/>
  <c r="DV6" i="1"/>
  <c r="DU7" i="1"/>
  <c r="DV7" i="1"/>
  <c r="DU8" i="1"/>
  <c r="DV8" i="1"/>
  <c r="DU9" i="1"/>
  <c r="DV9" i="1"/>
  <c r="DU10" i="1"/>
  <c r="DV10" i="1"/>
  <c r="DU11" i="1"/>
  <c r="DV11" i="1"/>
  <c r="DU12" i="1"/>
  <c r="DV12" i="1"/>
  <c r="DU13" i="1"/>
  <c r="DV13" i="1"/>
  <c r="DU14" i="1"/>
  <c r="DV14" i="1"/>
  <c r="DU15" i="1"/>
  <c r="DV15" i="1"/>
  <c r="DV5" i="1"/>
  <c r="DU5" i="1"/>
  <c r="DR6" i="1"/>
  <c r="DS6" i="1"/>
  <c r="DR7" i="1"/>
  <c r="DS7" i="1"/>
  <c r="DR8" i="1"/>
  <c r="DS8" i="1"/>
  <c r="DR9" i="1"/>
  <c r="DS9" i="1"/>
  <c r="DR10" i="1"/>
  <c r="DS10" i="1"/>
  <c r="DR11" i="1"/>
  <c r="DS11" i="1"/>
  <c r="DR12" i="1"/>
  <c r="DS12" i="1"/>
  <c r="DR13" i="1"/>
  <c r="DS13" i="1"/>
  <c r="DR14" i="1"/>
  <c r="DS14" i="1"/>
  <c r="DR15" i="1"/>
  <c r="DS15" i="1"/>
  <c r="DS5" i="1"/>
  <c r="DR5" i="1"/>
  <c r="DO6" i="1"/>
  <c r="DP6" i="1"/>
  <c r="DO7" i="1"/>
  <c r="DP7" i="1"/>
  <c r="DO8" i="1"/>
  <c r="DP8" i="1"/>
  <c r="DO9" i="1"/>
  <c r="DP9" i="1"/>
  <c r="DO10" i="1"/>
  <c r="DP10" i="1"/>
  <c r="DO11" i="1"/>
  <c r="DP11" i="1"/>
  <c r="DO12" i="1"/>
  <c r="DP12" i="1"/>
  <c r="DO13" i="1"/>
  <c r="DP13" i="1"/>
  <c r="DO14" i="1"/>
  <c r="DP14" i="1"/>
  <c r="DO15" i="1"/>
  <c r="DP15" i="1"/>
  <c r="DP5" i="1"/>
  <c r="DO5" i="1"/>
  <c r="DN6" i="1"/>
  <c r="DN7" i="1"/>
  <c r="DN8" i="1"/>
  <c r="DN9" i="1"/>
  <c r="DN10" i="1"/>
  <c r="DN11" i="1"/>
  <c r="DN12" i="1"/>
  <c r="DN13" i="1"/>
  <c r="DN14" i="1"/>
  <c r="DN15" i="1"/>
  <c r="DN5" i="1"/>
  <c r="DJ66" i="1" l="1"/>
  <c r="DJ67" i="1"/>
  <c r="DJ68" i="1"/>
  <c r="DJ69" i="1"/>
  <c r="DJ70" i="1"/>
  <c r="DJ71" i="1"/>
  <c r="DJ72" i="1"/>
  <c r="DJ73" i="1"/>
  <c r="DJ74" i="1"/>
  <c r="DJ75" i="1"/>
  <c r="DJ76" i="1"/>
  <c r="DJ77" i="1"/>
  <c r="DJ78" i="1"/>
  <c r="DJ79" i="1"/>
  <c r="DJ80" i="1"/>
  <c r="DJ81" i="1"/>
  <c r="DJ82" i="1"/>
  <c r="DJ83" i="1"/>
  <c r="DJ42" i="1"/>
  <c r="DJ43" i="1"/>
  <c r="DJ44" i="1"/>
  <c r="DJ45" i="1"/>
  <c r="DJ46" i="1"/>
  <c r="DJ47" i="1"/>
  <c r="DJ48" i="1"/>
  <c r="DJ49" i="1"/>
  <c r="DJ50" i="1"/>
  <c r="DJ51" i="1"/>
  <c r="DJ52" i="1"/>
  <c r="DJ53" i="1"/>
  <c r="DJ54" i="1"/>
  <c r="DJ55" i="1"/>
  <c r="DJ56" i="1"/>
  <c r="DJ57" i="1"/>
  <c r="DJ58" i="1"/>
  <c r="DJ59" i="1"/>
  <c r="DJ60" i="1"/>
  <c r="DJ61" i="1"/>
  <c r="DJ62" i="1"/>
  <c r="DJ63" i="1"/>
  <c r="DJ64" i="1"/>
  <c r="DJ65" i="1"/>
  <c r="DJ26" i="1"/>
  <c r="DJ27" i="1"/>
  <c r="DJ28" i="1"/>
  <c r="DJ29" i="1"/>
  <c r="DJ30" i="1"/>
  <c r="DJ31" i="1"/>
  <c r="DJ32" i="1"/>
  <c r="DJ33" i="1"/>
  <c r="DJ34" i="1"/>
  <c r="DJ35" i="1"/>
  <c r="DJ36" i="1"/>
  <c r="DJ37" i="1"/>
  <c r="DJ38" i="1"/>
  <c r="DJ39" i="1"/>
  <c r="DJ40" i="1"/>
  <c r="DJ41" i="1"/>
  <c r="DJ24" i="1"/>
  <c r="J15" i="1" l="1"/>
  <c r="I15" i="1"/>
  <c r="G15" i="1"/>
  <c r="F15" i="1"/>
  <c r="E15" i="1"/>
  <c r="J14" i="1"/>
  <c r="I14" i="1"/>
  <c r="G14" i="1"/>
  <c r="F14" i="1"/>
  <c r="E14" i="1"/>
  <c r="J13" i="1"/>
  <c r="I13" i="1"/>
  <c r="G13" i="1"/>
  <c r="F13" i="1"/>
  <c r="E13" i="1"/>
  <c r="J12" i="1"/>
  <c r="I12" i="1"/>
  <c r="G12" i="1"/>
  <c r="F12" i="1"/>
  <c r="E12" i="1"/>
  <c r="J11" i="1"/>
  <c r="I11" i="1"/>
  <c r="G11" i="1"/>
  <c r="F11" i="1"/>
  <c r="E11" i="1"/>
  <c r="J10" i="1"/>
  <c r="I10" i="1"/>
  <c r="G10" i="1"/>
  <c r="F10" i="1"/>
  <c r="E10" i="1"/>
  <c r="AS18" i="1"/>
  <c r="AP18" i="1"/>
  <c r="AD18" i="1"/>
  <c r="AZ18" i="1" l="1"/>
  <c r="AY18" i="1"/>
  <c r="J18" i="1"/>
  <c r="J7" i="1"/>
  <c r="J8" i="1"/>
  <c r="J9" i="1"/>
  <c r="I18" i="1"/>
  <c r="I7" i="1"/>
  <c r="I8" i="1"/>
  <c r="I9" i="1"/>
  <c r="C1" i="1"/>
  <c r="G18" i="1" l="1"/>
  <c r="F18" i="1"/>
  <c r="E18" i="1"/>
  <c r="E7" i="1"/>
  <c r="F7" i="1"/>
  <c r="G7" i="1"/>
  <c r="E8" i="1"/>
  <c r="F8" i="1"/>
  <c r="G8" i="1"/>
  <c r="E9" i="1"/>
  <c r="F9" i="1"/>
  <c r="G9" i="1"/>
</calcChain>
</file>

<file path=xl/sharedStrings.xml><?xml version="1.0" encoding="utf-8"?>
<sst xmlns="http://schemas.openxmlformats.org/spreadsheetml/2006/main" count="1119" uniqueCount="566">
  <si>
    <t>#Plant Parent Code</t>
  </si>
  <si>
    <t>Plant Code</t>
  </si>
  <si>
    <t>Plant Description</t>
  </si>
  <si>
    <t>Active [Y or N]</t>
  </si>
  <si>
    <t>Plant Group Code</t>
  </si>
  <si>
    <t>Plant Sub Group Code</t>
  </si>
  <si>
    <t>Plant Type Code</t>
  </si>
  <si>
    <t>Site Code</t>
  </si>
  <si>
    <t>Building Code</t>
  </si>
  <si>
    <t>Room Number</t>
  </si>
  <si>
    <t>External Area Code</t>
  </si>
  <si>
    <t>Grounds Maintenance Plant [Y/N ignore if grounds maintenancemodule is not available]</t>
  </si>
  <si>
    <t>Manufacturer</t>
  </si>
  <si>
    <t>Model</t>
  </si>
  <si>
    <t>Serial Number(can contain letters and numbers)</t>
  </si>
  <si>
    <t>Barcode</t>
  </si>
  <si>
    <t>Year of Manufacturer[YYYY]</t>
  </si>
  <si>
    <t>Year Installed on Site [YYYY]</t>
  </si>
  <si>
    <t>Installed Date</t>
  </si>
  <si>
    <t>Warranty End Date</t>
  </si>
  <si>
    <t>Purchase Date</t>
  </si>
  <si>
    <t>Purchase Cost</t>
  </si>
  <si>
    <t>Installation Cost</t>
  </si>
  <si>
    <t>Replacement Cost</t>
  </si>
  <si>
    <t>Expected Life</t>
  </si>
  <si>
    <t>Residual Value</t>
  </si>
  <si>
    <t>Depreciated Value</t>
  </si>
  <si>
    <t>Operation Criticality</t>
  </si>
  <si>
    <t>Water Temp Test Sentinel</t>
  </si>
  <si>
    <t>Water Temp Test Type 1</t>
  </si>
  <si>
    <t>Water Temp Test Type 2</t>
  </si>
  <si>
    <t>Internal Maintenance [YN]</t>
  </si>
  <si>
    <t>Maintenance Contact Name</t>
  </si>
  <si>
    <t>Maintenance Contact Organisation</t>
  </si>
  <si>
    <t>Plant Condition</t>
  </si>
  <si>
    <t>Assessment Date [DD/MM/YYYY]</t>
  </si>
  <si>
    <t>Plant Obsolescence</t>
  </si>
  <si>
    <t>Owner</t>
  </si>
  <si>
    <t>Comments</t>
  </si>
  <si>
    <t>Operational Issues</t>
  </si>
  <si>
    <t>H&amp;S Comments</t>
  </si>
  <si>
    <t>GIS Easting</t>
  </si>
  <si>
    <t>GIS Northing</t>
  </si>
  <si>
    <t>GIS Reference</t>
  </si>
  <si>
    <t>Tree Ref. No.</t>
  </si>
  <si>
    <t>TPO [Y|N]</t>
  </si>
  <si>
    <t>TPO Comments</t>
  </si>
  <si>
    <t>Tree Species</t>
  </si>
  <si>
    <t>Tree Height</t>
  </si>
  <si>
    <t>Tree Height Est</t>
  </si>
  <si>
    <t>Stem Diameter</t>
  </si>
  <si>
    <t>Stem Diameter Est</t>
  </si>
  <si>
    <t>Branch Spread N</t>
  </si>
  <si>
    <t>Branch Spread N Est</t>
  </si>
  <si>
    <t>Branch Spread E</t>
  </si>
  <si>
    <t>Branch Spread E Est</t>
  </si>
  <si>
    <t>Branch Spread S</t>
  </si>
  <si>
    <t>Branch Spread S Est</t>
  </si>
  <si>
    <t>Branch Spread W</t>
  </si>
  <si>
    <t>Branch Spread W Est</t>
  </si>
  <si>
    <t>Height of Canopy</t>
  </si>
  <si>
    <t>Height of Canopy Est</t>
  </si>
  <si>
    <t>Crown Spread</t>
  </si>
  <si>
    <t>Crown Spread Est</t>
  </si>
  <si>
    <t>Crown Clearance</t>
  </si>
  <si>
    <t>Crown Clearance Est</t>
  </si>
  <si>
    <t>Root Protection Area m2</t>
  </si>
  <si>
    <t>Root Protection Area m2 Est</t>
  </si>
  <si>
    <t>Root Protection Area Radius</t>
  </si>
  <si>
    <t>Root Protection Area Radius Est</t>
  </si>
  <si>
    <t>First Significant Branch And Direction</t>
  </si>
  <si>
    <t>Tree Age Class</t>
  </si>
  <si>
    <t>Tree Condition</t>
  </si>
  <si>
    <t>Tree Remaining Life</t>
  </si>
  <si>
    <t>Tree Category</t>
  </si>
  <si>
    <t>Tree Sub Category</t>
  </si>
  <si>
    <t>User Text 1</t>
  </si>
  <si>
    <t>User Text 2</t>
  </si>
  <si>
    <t>User Text 3</t>
  </si>
  <si>
    <t>User Text 4</t>
  </si>
  <si>
    <t>User Text 5</t>
  </si>
  <si>
    <t>User Text 6</t>
  </si>
  <si>
    <t>User Check 1</t>
  </si>
  <si>
    <t>User Check 2</t>
  </si>
  <si>
    <t>User Check 3</t>
  </si>
  <si>
    <t>User Check 4</t>
  </si>
  <si>
    <t>User Date 1</t>
  </si>
  <si>
    <t>User Date 2</t>
  </si>
  <si>
    <t>User Date 3</t>
  </si>
  <si>
    <t>User Date 4</t>
  </si>
  <si>
    <t>User Selection 1</t>
  </si>
  <si>
    <t>User Selection 2</t>
  </si>
  <si>
    <t>User Selection 3</t>
  </si>
  <si>
    <t>User Selection 4</t>
  </si>
  <si>
    <t>User Contact Name 1</t>
  </si>
  <si>
    <t>User Contact Org 1</t>
  </si>
  <si>
    <t>User Contact Name 2</t>
  </si>
  <si>
    <t>User Contact Org 2</t>
  </si>
  <si>
    <t>User Contact Name 3</t>
  </si>
  <si>
    <t>User Contact Org 3</t>
  </si>
  <si>
    <t>User Contact Name 4</t>
  </si>
  <si>
    <t>User Contact Org 4</t>
  </si>
  <si>
    <t>User Contact Name 5</t>
  </si>
  <si>
    <t>User Contact Org 5</t>
  </si>
  <si>
    <t>DO NOT ENTER DATA BELOW THIS LINE</t>
  </si>
  <si>
    <t>N</t>
  </si>
  <si>
    <t>Group Code</t>
  </si>
  <si>
    <t>Group Description</t>
  </si>
  <si>
    <t>Sub Group Code</t>
  </si>
  <si>
    <t>Sub Group Description</t>
  </si>
  <si>
    <t>Type Code</t>
  </si>
  <si>
    <t>Type Description</t>
  </si>
  <si>
    <t>Heating</t>
  </si>
  <si>
    <t>Boilers</t>
  </si>
  <si>
    <t>Gas Boiler Installation</t>
  </si>
  <si>
    <t>Oil Boiler Installation</t>
  </si>
  <si>
    <t>LPG Boiler Installation</t>
  </si>
  <si>
    <t>Heaters</t>
  </si>
  <si>
    <t>LPHW Fan Convector Heater</t>
  </si>
  <si>
    <t>Gas Room Heater</t>
  </si>
  <si>
    <t>Controls</t>
  </si>
  <si>
    <t>Thermostatic Mixing Valves</t>
  </si>
  <si>
    <t>Controls and BMS</t>
  </si>
  <si>
    <t>Gas Detection</t>
  </si>
  <si>
    <t>Electrical</t>
  </si>
  <si>
    <t>Installations</t>
  </si>
  <si>
    <t>Electrical Installation</t>
  </si>
  <si>
    <t>Emergency Lighting Installation</t>
  </si>
  <si>
    <t>Lightning Protection Installation</t>
  </si>
  <si>
    <t>Electric Convector Heater</t>
  </si>
  <si>
    <t>Appliances</t>
  </si>
  <si>
    <t>Hard Wired Electrical Appliances</t>
  </si>
  <si>
    <t>Hydroboil units</t>
  </si>
  <si>
    <t>Generation</t>
  </si>
  <si>
    <t>Solar Panels</t>
  </si>
  <si>
    <t>Wind Turbine</t>
  </si>
  <si>
    <t>Fire</t>
  </si>
  <si>
    <t>Fire Systems</t>
  </si>
  <si>
    <t>Fire Alarm System</t>
  </si>
  <si>
    <t>Fire Sprinkler System</t>
  </si>
  <si>
    <t>Fire Suppression System</t>
  </si>
  <si>
    <t>Fire Equipment</t>
  </si>
  <si>
    <t>Fire Fighting Equipment</t>
  </si>
  <si>
    <t>Lifts</t>
  </si>
  <si>
    <t>Lift Installation</t>
  </si>
  <si>
    <t>Sewerage</t>
  </si>
  <si>
    <t>Sewer Pump Equipment</t>
  </si>
  <si>
    <t>Septic Tank</t>
  </si>
  <si>
    <t>Sani-Sleeve Systems</t>
  </si>
  <si>
    <t>Security</t>
  </si>
  <si>
    <t>CCTV Installations</t>
  </si>
  <si>
    <t>Security System</t>
  </si>
  <si>
    <t>Air Con</t>
  </si>
  <si>
    <t>Air Conditioning Units</t>
  </si>
  <si>
    <t>Air Handling Units</t>
  </si>
  <si>
    <t>Breezair Units</t>
  </si>
  <si>
    <t>Kitchen Extract System</t>
  </si>
  <si>
    <t>Air to Air Heat Pumps</t>
  </si>
  <si>
    <t>Automatic Doors</t>
  </si>
  <si>
    <t>Miscellaneous</t>
  </si>
  <si>
    <t>Building at Risk</t>
  </si>
  <si>
    <t>Building Contents Education</t>
  </si>
  <si>
    <t>Building Contents General</t>
  </si>
  <si>
    <t>Civic Regalia</t>
  </si>
  <si>
    <t>DEC/EPC</t>
  </si>
  <si>
    <t>Display Energy Certificate</t>
  </si>
  <si>
    <t>Energy Performance Certificates</t>
  </si>
  <si>
    <t>Access Audit</t>
  </si>
  <si>
    <t>Access Audit / Accessibility</t>
  </si>
  <si>
    <t>Sport Equipment</t>
  </si>
  <si>
    <t>School / Leisure Sports Equipment</t>
  </si>
  <si>
    <t>Radon</t>
  </si>
  <si>
    <t>Radon Survey</t>
  </si>
  <si>
    <t>Radon Fans</t>
  </si>
  <si>
    <t>Drinking Water</t>
  </si>
  <si>
    <t>School Drinking Water Coolers</t>
  </si>
  <si>
    <t>Drinking Water Units</t>
  </si>
  <si>
    <t>Drinking Water Fountains</t>
  </si>
  <si>
    <t>Systems</t>
  </si>
  <si>
    <t>Legionella</t>
  </si>
  <si>
    <t>Clocks</t>
  </si>
  <si>
    <t>Flags</t>
  </si>
  <si>
    <t>Flag Poles</t>
  </si>
  <si>
    <t>Swimming Equipment</t>
  </si>
  <si>
    <t>Swimming Pool Equipment</t>
  </si>
  <si>
    <t>Swimming Pool Flume</t>
  </si>
  <si>
    <t>Catering Equipment</t>
  </si>
  <si>
    <t>Gas Catering Equipment</t>
  </si>
  <si>
    <t>Electric Catering Equipment</t>
  </si>
  <si>
    <t>Water</t>
  </si>
  <si>
    <t>Mains Water Supply</t>
  </si>
  <si>
    <t>Fall Arrest System</t>
  </si>
  <si>
    <t>Defibrillator</t>
  </si>
  <si>
    <t>Telecommuication</t>
  </si>
  <si>
    <t>Telecommuication Installations</t>
  </si>
  <si>
    <t>Stage Equipment</t>
  </si>
  <si>
    <t>Stage Rigging &amp; Stage Lighting Equipment</t>
  </si>
  <si>
    <t>Y</t>
  </si>
  <si>
    <t>TREES ONLY</t>
  </si>
  <si>
    <t>Type_Description</t>
  </si>
  <si>
    <t>Group_Code</t>
  </si>
  <si>
    <t>Sub_Group_Code</t>
  </si>
  <si>
    <t>Type_Code</t>
  </si>
  <si>
    <t>Formula</t>
  </si>
  <si>
    <t>Dropdown</t>
  </si>
  <si>
    <t>Fixed Data</t>
  </si>
  <si>
    <t>Free Text</t>
  </si>
  <si>
    <t>Master Row</t>
  </si>
  <si>
    <t>YYYY</t>
  </si>
  <si>
    <t>DD/MM/YYYY</t>
  </si>
  <si>
    <t>Number</t>
  </si>
  <si>
    <t>System Code</t>
  </si>
  <si>
    <t>Plant Data Sheet for</t>
  </si>
  <si>
    <t>Project Title:</t>
  </si>
  <si>
    <t>Site Code:</t>
  </si>
  <si>
    <t>Building Code:</t>
  </si>
  <si>
    <t>Code from TF Cloud</t>
  </si>
  <si>
    <t>From TF Cloud</t>
  </si>
  <si>
    <t>Easting:</t>
  </si>
  <si>
    <t>Northing:</t>
  </si>
  <si>
    <t>Building Co-ordinates from TF Cloud</t>
  </si>
  <si>
    <t>Comments:</t>
  </si>
  <si>
    <t>Very Low</t>
  </si>
  <si>
    <t>Low</t>
  </si>
  <si>
    <t>Normal</t>
  </si>
  <si>
    <t>High</t>
  </si>
  <si>
    <t>Very High</t>
  </si>
  <si>
    <t>01</t>
  </si>
  <si>
    <t>02</t>
  </si>
  <si>
    <t>03</t>
  </si>
  <si>
    <t>04</t>
  </si>
  <si>
    <t>05</t>
  </si>
  <si>
    <t>Criticality Description</t>
  </si>
  <si>
    <t>Drop Down</t>
  </si>
  <si>
    <t>DO NOT AMEND</t>
  </si>
  <si>
    <t>Condition Description</t>
  </si>
  <si>
    <t>Poor</t>
  </si>
  <si>
    <t>Very Poor</t>
  </si>
  <si>
    <t>Adequate</t>
  </si>
  <si>
    <t>Good</t>
  </si>
  <si>
    <t>As New</t>
  </si>
  <si>
    <t>Economic</t>
  </si>
  <si>
    <t>None</t>
  </si>
  <si>
    <t>E</t>
  </si>
  <si>
    <t>H&amp;S</t>
  </si>
  <si>
    <t>NO</t>
  </si>
  <si>
    <t>Hide</t>
  </si>
  <si>
    <t>Postion</t>
  </si>
  <si>
    <t>Description</t>
  </si>
  <si>
    <t>Number of Items</t>
  </si>
  <si>
    <t>Obsolescence Description</t>
  </si>
  <si>
    <t>Health &amp; Safety</t>
  </si>
  <si>
    <t>Plant Specific Field 1</t>
  </si>
  <si>
    <t>Plant Specific Field 2</t>
  </si>
  <si>
    <t>Plant Specific Field 3</t>
  </si>
  <si>
    <t>Plant Specific Field 4</t>
  </si>
  <si>
    <t>Plant Specific Field 5</t>
  </si>
  <si>
    <t>Plant Specific Field 6</t>
  </si>
  <si>
    <t>Plant Specific Field 7</t>
  </si>
  <si>
    <t>Plant Specific Field 8</t>
  </si>
  <si>
    <t>Plant Specific Field 9</t>
  </si>
  <si>
    <t>Plant Specific Field 10</t>
  </si>
  <si>
    <t>Plant Specific Field 11</t>
  </si>
  <si>
    <t>Plant Specific Field 12</t>
  </si>
  <si>
    <t>Plant Specific Field 13</t>
  </si>
  <si>
    <t>Plant Specific Field 14</t>
  </si>
  <si>
    <t>Plant Specific Field 15</t>
  </si>
  <si>
    <t>Plant Specific Field 16</t>
  </si>
  <si>
    <t>Plant Specific Field 17</t>
  </si>
  <si>
    <t>Plant Specific Field 18</t>
  </si>
  <si>
    <t>Plant Specific Field 19</t>
  </si>
  <si>
    <t>Plant Specific Field 20</t>
  </si>
  <si>
    <t>Plant Specific Field 1 Description</t>
  </si>
  <si>
    <t>Boiler Kw</t>
  </si>
  <si>
    <t>Plant Specific Field 2 Description</t>
  </si>
  <si>
    <t>Burner Type</t>
  </si>
  <si>
    <t>Plant Specific Field 20 Description</t>
  </si>
  <si>
    <t>Plant Specific Field 3 Description</t>
  </si>
  <si>
    <t>Plant Specific Field 4 Description</t>
  </si>
  <si>
    <t>Plant Specific Field 19 Description</t>
  </si>
  <si>
    <t>Plant Specific Field 18 Description</t>
  </si>
  <si>
    <t>Plant Specific Field 17 Description</t>
  </si>
  <si>
    <t>Plant Specific Field 16 Description</t>
  </si>
  <si>
    <t>Plant Specific Field 15 Description</t>
  </si>
  <si>
    <t>Plant Specific Field 14 Description</t>
  </si>
  <si>
    <t>Plant Specific Field 13 Description</t>
  </si>
  <si>
    <t>Plant Specific Field 12 Description</t>
  </si>
  <si>
    <t>Plant Specific Field 11 Description</t>
  </si>
  <si>
    <t>Plant Specific Field 10 Description</t>
  </si>
  <si>
    <t>Plant Specific Field 9 Description</t>
  </si>
  <si>
    <t>Plant Specific Field 8 Description</t>
  </si>
  <si>
    <t>Plant Specific Field 7 Description</t>
  </si>
  <si>
    <t>Plant Specific Field 5 Description</t>
  </si>
  <si>
    <t>Plant Specific Field 6 Description</t>
  </si>
  <si>
    <t>Boiler Type</t>
  </si>
  <si>
    <t>Estimated Date of Installation</t>
  </si>
  <si>
    <t>Burner Detail</t>
  </si>
  <si>
    <t>Plant Field Group</t>
  </si>
  <si>
    <t>01.1</t>
  </si>
  <si>
    <t>Field Code</t>
  </si>
  <si>
    <t>01.2</t>
  </si>
  <si>
    <t>01.3</t>
  </si>
  <si>
    <t>02.1</t>
  </si>
  <si>
    <t>001</t>
  </si>
  <si>
    <t>002</t>
  </si>
  <si>
    <t>003</t>
  </si>
  <si>
    <t>004</t>
  </si>
  <si>
    <t>005</t>
  </si>
  <si>
    <t>Recent Additions or Alterations - Date</t>
  </si>
  <si>
    <t>Nominal Supply Voltage</t>
  </si>
  <si>
    <t>Nominal Supply Current - Amp</t>
  </si>
  <si>
    <t>Overall Condition of Installation</t>
  </si>
  <si>
    <t>02.4</t>
  </si>
  <si>
    <t>Kw</t>
  </si>
  <si>
    <t>02.5</t>
  </si>
  <si>
    <t>Date of Last Test</t>
  </si>
  <si>
    <t>Date of Next Test Due</t>
  </si>
  <si>
    <t>02.7</t>
  </si>
  <si>
    <t>Output kW</t>
  </si>
  <si>
    <t>Fuel Type</t>
  </si>
  <si>
    <t>03.1</t>
  </si>
  <si>
    <t>006</t>
  </si>
  <si>
    <t>Central Monitoring</t>
  </si>
  <si>
    <t>Repeater Panel</t>
  </si>
  <si>
    <t>Sounders</t>
  </si>
  <si>
    <t>Heat Detectors</t>
  </si>
  <si>
    <t>Smoke Detectors</t>
  </si>
  <si>
    <t>Manual Call Points</t>
  </si>
  <si>
    <t>03.2</t>
  </si>
  <si>
    <t>007</t>
  </si>
  <si>
    <t>008</t>
  </si>
  <si>
    <t>Number of Hose-reels Extinguishers</t>
  </si>
  <si>
    <t>Number of Fire Blankets Extinguishers</t>
  </si>
  <si>
    <t>Number of Hydro Spray</t>
  </si>
  <si>
    <t>Number of Class F Extinguishers</t>
  </si>
  <si>
    <t>Number of Water Extinguishers</t>
  </si>
  <si>
    <t>Number of AFFF Extinguishers</t>
  </si>
  <si>
    <t>Number of Dry Powder Extinguishers</t>
  </si>
  <si>
    <t>Number of CO2 Extinguishers</t>
  </si>
  <si>
    <t>04.1</t>
  </si>
  <si>
    <t>SWL</t>
  </si>
  <si>
    <t>Floors</t>
  </si>
  <si>
    <t>Type</t>
  </si>
  <si>
    <t>Lift Type</t>
  </si>
  <si>
    <t>Number of Floors Served</t>
  </si>
  <si>
    <t>Safe Working Load</t>
  </si>
  <si>
    <t>06.1</t>
  </si>
  <si>
    <t>Number of Camera`s</t>
  </si>
  <si>
    <t>06.2</t>
  </si>
  <si>
    <t>Linked to Monitoring System</t>
  </si>
  <si>
    <t>08.1</t>
  </si>
  <si>
    <t>Door Type</t>
  </si>
  <si>
    <t>09.1</t>
  </si>
  <si>
    <t>Inspector</t>
  </si>
  <si>
    <t>Inspection Intervals</t>
  </si>
  <si>
    <t>Risk Rating</t>
  </si>
  <si>
    <t>Category</t>
  </si>
  <si>
    <t>Date Terminated</t>
  </si>
  <si>
    <t>Date Notified</t>
  </si>
  <si>
    <t>10.1</t>
  </si>
  <si>
    <t>Current Nominated Date</t>
  </si>
  <si>
    <t>Band</t>
  </si>
  <si>
    <t>Current EPO Rating</t>
  </si>
  <si>
    <t>10.2</t>
  </si>
  <si>
    <t>Energy Performance Score</t>
  </si>
  <si>
    <t>Valid Until</t>
  </si>
  <si>
    <t>Valid From</t>
  </si>
  <si>
    <t>Energy Performance Asset Rating</t>
  </si>
  <si>
    <t>11.1</t>
  </si>
  <si>
    <t>Date of Accessibility Plan</t>
  </si>
  <si>
    <t>Accessibility Plan</t>
  </si>
  <si>
    <t>New Access Audit Required</t>
  </si>
  <si>
    <t>Access Audit Service</t>
  </si>
  <si>
    <t>Date of Access Audit</t>
  </si>
  <si>
    <t>12.1</t>
  </si>
  <si>
    <t>Traversing Walls</t>
  </si>
  <si>
    <t>Date of Last Inspection</t>
  </si>
  <si>
    <t>Fixed Apparatus (outdoor)</t>
  </si>
  <si>
    <t>Portable Apparatus</t>
  </si>
  <si>
    <t>Fixed Apparatus (indoor)</t>
  </si>
  <si>
    <t>Hall Present</t>
  </si>
  <si>
    <t>13.2</t>
  </si>
  <si>
    <t>06</t>
  </si>
  <si>
    <t>07</t>
  </si>
  <si>
    <t>08</t>
  </si>
  <si>
    <t>09</t>
  </si>
  <si>
    <t>10</t>
  </si>
  <si>
    <t>11</t>
  </si>
  <si>
    <t>12</t>
  </si>
  <si>
    <t>13</t>
  </si>
  <si>
    <t>14</t>
  </si>
  <si>
    <t>15</t>
  </si>
  <si>
    <t>5th Result</t>
  </si>
  <si>
    <t>5th Retest Date</t>
  </si>
  <si>
    <t>4th Result</t>
  </si>
  <si>
    <t>4th Retest Date</t>
  </si>
  <si>
    <t>3rd Result</t>
  </si>
  <si>
    <t>3rd Retest Date</t>
  </si>
  <si>
    <t>2nd Result</t>
  </si>
  <si>
    <t>2nd Retest Date</t>
  </si>
  <si>
    <t>1st Result</t>
  </si>
  <si>
    <t>1st Retest Date</t>
  </si>
  <si>
    <t>Max Projected Reading</t>
  </si>
  <si>
    <t>Projected Re-Test</t>
  </si>
  <si>
    <t>Actual Re-Test</t>
  </si>
  <si>
    <t>Projected Retest Date</t>
  </si>
  <si>
    <t>Initial Test Date</t>
  </si>
  <si>
    <t>14.2</t>
  </si>
  <si>
    <t>Aerobic Colony Count (w3) at 37°C - cfu/ml</t>
  </si>
  <si>
    <t>Aerobic Colony Count (w3) at 22°C - cfu/ml</t>
  </si>
  <si>
    <t>E.Coli (W4) cfu 100ml</t>
  </si>
  <si>
    <t>Total Coliforms (W4) cfu/100ml</t>
  </si>
  <si>
    <t>Date Last Tested</t>
  </si>
  <si>
    <t>Protective Box Fitted</t>
  </si>
  <si>
    <t>Site Contact</t>
  </si>
  <si>
    <t>19.1</t>
  </si>
  <si>
    <t>1</t>
  </si>
  <si>
    <t>Condition</t>
  </si>
  <si>
    <t>19.2</t>
  </si>
  <si>
    <t>20.0</t>
  </si>
  <si>
    <t>Revised Lead Standard (Compliance by 31/12/13)</t>
  </si>
  <si>
    <t>Current lead standard</t>
  </si>
  <si>
    <t>Flushed Sample (mg/l)</t>
  </si>
  <si>
    <t>Stagnation Sample (mg/l)</t>
  </si>
  <si>
    <t>Date Taken</t>
  </si>
  <si>
    <t>Code</t>
  </si>
  <si>
    <t>Parent Plant Code</t>
  </si>
  <si>
    <t>Group</t>
  </si>
  <si>
    <t>Sub Group</t>
  </si>
  <si>
    <t>Photo</t>
  </si>
  <si>
    <t>Site Description</t>
  </si>
  <si>
    <t>Contact</t>
  </si>
  <si>
    <t>Contact Organisation</t>
  </si>
  <si>
    <t>Sub Dwelling</t>
  </si>
  <si>
    <t>Number/Name</t>
  </si>
  <si>
    <t>Street</t>
  </si>
  <si>
    <t>Locality</t>
  </si>
  <si>
    <t>Town/City</t>
  </si>
  <si>
    <t>County/Region</t>
  </si>
  <si>
    <t>Postcode</t>
  </si>
  <si>
    <t>Country</t>
  </si>
  <si>
    <t>Main Phone</t>
  </si>
  <si>
    <t>Easting</t>
  </si>
  <si>
    <t>Northing</t>
  </si>
  <si>
    <t>GIS Ref</t>
  </si>
  <si>
    <t>External Area Description</t>
  </si>
  <si>
    <t>Building Description</t>
  </si>
  <si>
    <t>Room Description</t>
  </si>
  <si>
    <t>Plant System Type Code</t>
  </si>
  <si>
    <t>Plant System Type Description</t>
  </si>
  <si>
    <t>Plant System Code</t>
  </si>
  <si>
    <t>Plant System Description</t>
  </si>
  <si>
    <t>Serial Number</t>
  </si>
  <si>
    <t>Year Manufactured</t>
  </si>
  <si>
    <t>Year Installed</t>
  </si>
  <si>
    <t>Remaining Life</t>
  </si>
  <si>
    <t>Operation Criticality Code</t>
  </si>
  <si>
    <t>Operation Criticality Description</t>
  </si>
  <si>
    <t>Internal Maint</t>
  </si>
  <si>
    <t>Maintenance Organisation</t>
  </si>
  <si>
    <t>Plant Owner</t>
  </si>
  <si>
    <t>Supplier Contact Name</t>
  </si>
  <si>
    <t>Supplier Organisation</t>
  </si>
  <si>
    <t>Plant Condition Code</t>
  </si>
  <si>
    <t>Plant Condition Description</t>
  </si>
  <si>
    <t>Assessment Date</t>
  </si>
  <si>
    <t>Plant Obsolescence Code</t>
  </si>
  <si>
    <t>Plant Obsolescence Description</t>
  </si>
  <si>
    <t>Out of Service</t>
  </si>
  <si>
    <t>Position</t>
  </si>
  <si>
    <t>Statutory</t>
  </si>
  <si>
    <t>Non Statutory</t>
  </si>
  <si>
    <t>Last Inspection Date</t>
  </si>
  <si>
    <t>Inspection Expiry Date</t>
  </si>
  <si>
    <t>Inspection Period Code</t>
  </si>
  <si>
    <t>Inspection Period Description</t>
  </si>
  <si>
    <r>
      <t xml:space="preserve">Please highlight any plant item that has been removed or replaced as part of the works in </t>
    </r>
    <r>
      <rPr>
        <i/>
        <sz val="14"/>
        <color rgb="FFFF0000"/>
        <rFont val="Calibri"/>
        <family val="2"/>
        <scheme val="minor"/>
      </rPr>
      <t>RED</t>
    </r>
  </si>
  <si>
    <t>Existing Plant:</t>
  </si>
  <si>
    <t>Copy the plant list from TF Cloud and insert on the Existing Plant sheet</t>
  </si>
  <si>
    <t>Please complete the details below before requesting plant details of the Project</t>
  </si>
  <si>
    <t>Stage One</t>
  </si>
  <si>
    <t>Stage Two</t>
  </si>
  <si>
    <t>Instructions for Completing Plant Data Details</t>
  </si>
  <si>
    <t>New plant details should be enter on the New Plant tab in the fields provided</t>
  </si>
  <si>
    <t>Cells coloured green should only be completed</t>
  </si>
  <si>
    <t>Insert More Default Rows</t>
  </si>
  <si>
    <t>This button will add additional default rows to the bottom of the list so additional plant can be added</t>
  </si>
  <si>
    <t>Navigation:</t>
  </si>
  <si>
    <t>Hide Field Not Required</t>
  </si>
  <si>
    <t>Show All Fields</t>
  </si>
  <si>
    <t>This button will show all fields on the sheet</t>
  </si>
  <si>
    <t>Warning:</t>
  </si>
  <si>
    <t>There are a large number of formula in and below the data area, these must not changed or over written. Please be careful when pasting information especially with hidden columns as it may not be apparent until things stop working</t>
  </si>
  <si>
    <t>This button hides all fields which are not necessary to complete the sheet</t>
  </si>
  <si>
    <t>Data:</t>
  </si>
  <si>
    <t>Fields:</t>
  </si>
  <si>
    <t>This is free text  to name the Plant Item e.g. Gas Boiler 1 or AHU Unit 102 or Electrical installation</t>
  </si>
  <si>
    <t>Dropdown selector for the type of plant</t>
  </si>
  <si>
    <t>Name of Manufacturer</t>
  </si>
  <si>
    <t>Model Type</t>
  </si>
  <si>
    <t>Year of Manufacturer as year e.g. 2020</t>
  </si>
  <si>
    <t>Year Installed on Site as year e.g. 2020</t>
  </si>
  <si>
    <t>Installed Date as DD/MM/YYYY e.g. 05/05/2020</t>
  </si>
  <si>
    <t>Expected Life in whole years e.g. 25</t>
  </si>
  <si>
    <t>Purchase Cost e.g. 2000.00</t>
  </si>
  <si>
    <t>Replacement Cost e.g. 2000.00</t>
  </si>
  <si>
    <t>Installation Cost e.g. 2000.00</t>
  </si>
  <si>
    <t>Dropdown selector</t>
  </si>
  <si>
    <t>Purchase Date as DD/MM/YYYY e.g. 05/05/2020</t>
  </si>
  <si>
    <t>Warranty End Date as DD/MM/YYYY e.g. 05/05/2020</t>
  </si>
  <si>
    <t>Assessment Date  as DD/MM/YYYY e.g. 05/05/2020</t>
  </si>
  <si>
    <t>Postion Text location of plant</t>
  </si>
  <si>
    <t>Description additional description field</t>
  </si>
  <si>
    <t xml:space="preserve">Number of Items </t>
  </si>
  <si>
    <t>Plant Type Specific Data</t>
  </si>
  <si>
    <t>NOTE: These items change dependant on the type of plant selected, some do not have additional information requirements.</t>
  </si>
  <si>
    <t>New Plant Items</t>
  </si>
  <si>
    <t>Existing Plant Items</t>
  </si>
  <si>
    <t>These are dependant of the type of plant selected, once the plant type is selected then the specific data required is shown on the sheet highlighted in green</t>
  </si>
  <si>
    <t>Please highlight any plant item that has been removed or replaced as part of the works in RED</t>
  </si>
  <si>
    <t>Gas Boiler 1</t>
  </si>
  <si>
    <t>Open Building level and view plant. Use the CSV button the export all plant to a spreadsheet for copying. Insert in Existing Plant tab</t>
  </si>
  <si>
    <t>Stage Three</t>
  </si>
  <si>
    <t>If we need Room locations then an Asset Plan needs to be provided so Room Numbers can be entered</t>
  </si>
  <si>
    <t>Many plant items cannot be located to just one room, in this case no room code is to be provided</t>
  </si>
  <si>
    <t>Setup Instructions Prior to data request</t>
  </si>
  <si>
    <t>Refurbishment Projects</t>
  </si>
  <si>
    <t>For refurbishment project the procedure is the same in providing new plant item and items removed or replaced</t>
  </si>
  <si>
    <t>Where plant items have been modified then the existing data needs to be reviewed and amend where required. These should be highlighted in Yellow</t>
  </si>
  <si>
    <t>Certificates</t>
  </si>
  <si>
    <t>Commissioning and installation certificates need to be provided in pdf format with the completed plant data</t>
  </si>
  <si>
    <t>Defects Period Contact Name</t>
  </si>
  <si>
    <t>Defects Period Organisation</t>
  </si>
  <si>
    <t>GIS Lat</t>
  </si>
  <si>
    <t>GIS Long</t>
  </si>
  <si>
    <t>User Memo 1</t>
  </si>
  <si>
    <t>User Memo 2</t>
  </si>
  <si>
    <t>Version 2.0</t>
  </si>
  <si>
    <t>TF Cloud Version 5.17.0</t>
  </si>
  <si>
    <t>Database Version 2023_07_07_141355</t>
  </si>
  <si>
    <t>Dated 06-09-2023</t>
  </si>
  <si>
    <t>EV Charging</t>
  </si>
  <si>
    <t>Public EV Charging</t>
  </si>
  <si>
    <t>Council EV Charging</t>
  </si>
  <si>
    <t xml:space="preserve"> Rainwater Harvesting</t>
  </si>
  <si>
    <t>Electric Gates</t>
  </si>
  <si>
    <t>Roller Shutter Doors</t>
  </si>
  <si>
    <t>Coin Operated Doors</t>
  </si>
  <si>
    <t>Roller Shutter Door</t>
  </si>
  <si>
    <t>Automatic Gates</t>
  </si>
  <si>
    <t>Automatic Barriers</t>
  </si>
  <si>
    <t>Coin Operated Door with Integrated Coin Pay</t>
  </si>
  <si>
    <t>Coin Operated Door with separate Coin Pay</t>
  </si>
  <si>
    <t>Paddlegate</t>
  </si>
  <si>
    <t>Heat Pumps</t>
  </si>
  <si>
    <t>Ground Source Heat Pumps</t>
  </si>
  <si>
    <t>Air Source Heat Pumps</t>
  </si>
  <si>
    <t>1.4.1</t>
  </si>
  <si>
    <t>1.4.2</t>
  </si>
  <si>
    <t>CHP</t>
  </si>
  <si>
    <t xml:space="preserve">Generators </t>
  </si>
  <si>
    <t>Smoke Ventilation System</t>
  </si>
  <si>
    <t>Water Booster</t>
  </si>
  <si>
    <t>UV Water Treatment</t>
  </si>
  <si>
    <t>Water Booster System</t>
  </si>
  <si>
    <t>Porth Eirias Remodelling and Modular Toilet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</si>
</sst>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2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FFFF00"/>
      <name val="Calibri"/>
      <family val="2"/>
      <scheme val="minor"/>
    </font>
    <font>
      <b/>
      <sz val="16"/>
      <color rgb="FF0070C0"/>
      <name val="Calibri"/>
      <family val="2"/>
      <scheme val="minor"/>
    </font>
    <font>
      <b/>
      <sz val="14"/>
      <color rgb="FF0070C0"/>
      <name val="Calibri"/>
      <family val="2"/>
      <scheme val="minor"/>
    </font>
    <font>
      <i/>
      <sz val="11"/>
      <color theme="1"/>
      <name val="Calibri"/>
      <family val="2"/>
      <scheme val="minor"/>
    </font>
    <font>
      <sz val="11"/>
      <color rgb="FF000000"/>
      <name val="Calibri"/>
      <family val="2"/>
    </font>
    <font>
      <sz val="11"/>
      <name val="Calibri"/>
      <family val="2"/>
      <scheme val="minor"/>
    </font>
    <font>
      <i/>
      <sz val="14"/>
      <color theme="1"/>
      <name val="Calibri"/>
      <family val="2"/>
      <scheme val="minor"/>
    </font>
    <font>
      <i/>
      <sz val="14"/>
      <color rgb="FFFF0000"/>
      <name val="Calibri"/>
      <family val="2"/>
      <scheme val="minor"/>
    </font>
    <font>
      <b/>
      <sz val="11"/>
      <color rgb="FFFF0000"/>
      <name val="Calibri"/>
      <family val="2"/>
      <scheme val="minor"/>
    </font>
    <font>
      <i/>
      <sz val="11"/>
      <color rgb="FFFF0000"/>
      <name val="Calibri"/>
      <family val="2"/>
      <scheme val="minor"/>
    </font>
    <font>
      <b/>
      <sz val="11"/>
      <name val="Calibri"/>
      <family val="2"/>
      <scheme val="minor"/>
    </font>
  </fonts>
  <fills count="4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0000"/>
        <bgColor indexed="64"/>
      </patternFill>
    </fill>
    <fill>
      <patternFill patternType="solid">
        <fgColor theme="5" tint="-0.249977111117893"/>
        <bgColor indexed="64"/>
      </patternFill>
    </fill>
    <fill>
      <patternFill patternType="solid">
        <fgColor theme="0" tint="-0.249977111117893"/>
        <bgColor indexed="64"/>
      </patternFill>
    </fill>
    <fill>
      <patternFill patternType="solid">
        <fgColor theme="0" tint="-0.499984740745262"/>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rgb="FF92D050"/>
        <bgColor indexed="64"/>
      </patternFill>
    </fill>
    <fill>
      <patternFill patternType="solid">
        <fgColor rgb="FFFFFF00"/>
        <bgColor indexed="64"/>
      </patternFill>
    </fill>
    <fill>
      <patternFill patternType="solid">
        <fgColor theme="0" tint="-0.14999847407452621"/>
        <bgColor indexed="64"/>
      </patternFill>
    </fill>
  </fills>
  <borders count="2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double">
        <color auto="1"/>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78">
    <xf numFmtId="0" fontId="0" fillId="0" borderId="0" xfId="0"/>
    <xf numFmtId="0" fontId="18" fillId="33" borderId="0" xfId="0" applyFont="1" applyFill="1"/>
    <xf numFmtId="0" fontId="0" fillId="34" borderId="0" xfId="0" applyFill="1"/>
    <xf numFmtId="0" fontId="0" fillId="35" borderId="0" xfId="0" applyFill="1"/>
    <xf numFmtId="0" fontId="16" fillId="36" borderId="0" xfId="0" applyFont="1" applyFill="1"/>
    <xf numFmtId="0" fontId="19" fillId="0" borderId="0" xfId="0" applyFont="1"/>
    <xf numFmtId="0" fontId="16" fillId="37" borderId="0" xfId="0" applyFont="1" applyFill="1"/>
    <xf numFmtId="0" fontId="0" fillId="37" borderId="0" xfId="0" applyFill="1"/>
    <xf numFmtId="0" fontId="16" fillId="38" borderId="0" xfId="0" applyFont="1" applyFill="1"/>
    <xf numFmtId="0" fontId="0" fillId="39" borderId="0" xfId="0" applyFill="1"/>
    <xf numFmtId="164" fontId="0" fillId="39" borderId="0" xfId="0" applyNumberFormat="1" applyFill="1"/>
    <xf numFmtId="2" fontId="0" fillId="39" borderId="0" xfId="0" applyNumberFormat="1" applyFill="1"/>
    <xf numFmtId="1" fontId="0" fillId="39" borderId="0" xfId="0" applyNumberFormat="1" applyFill="1"/>
    <xf numFmtId="0" fontId="16" fillId="0" borderId="0" xfId="0" applyFont="1"/>
    <xf numFmtId="0" fontId="20" fillId="0" borderId="0" xfId="0" applyFont="1"/>
    <xf numFmtId="0" fontId="20" fillId="0" borderId="10" xfId="0" applyFont="1" applyBorder="1"/>
    <xf numFmtId="0" fontId="21" fillId="0" borderId="0" xfId="0" applyFont="1"/>
    <xf numFmtId="0" fontId="21" fillId="0" borderId="0" xfId="0" applyFont="1" applyAlignment="1">
      <alignment wrapText="1"/>
    </xf>
    <xf numFmtId="0" fontId="0" fillId="0" borderId="0" xfId="0" applyAlignment="1">
      <alignment vertical="center"/>
    </xf>
    <xf numFmtId="0" fontId="0" fillId="39" borderId="0" xfId="0" applyFill="1" applyAlignment="1">
      <alignment vertical="center"/>
    </xf>
    <xf numFmtId="0" fontId="18" fillId="34" borderId="0" xfId="0" applyFont="1" applyFill="1" applyAlignment="1">
      <alignment vertical="center"/>
    </xf>
    <xf numFmtId="0" fontId="20" fillId="0" borderId="10" xfId="0" applyFont="1" applyBorder="1" applyAlignment="1">
      <alignment horizontal="left"/>
    </xf>
    <xf numFmtId="0" fontId="0" fillId="40" borderId="0" xfId="0" applyFill="1"/>
    <xf numFmtId="0" fontId="0" fillId="35" borderId="11" xfId="0" applyFill="1" applyBorder="1"/>
    <xf numFmtId="49" fontId="0" fillId="35" borderId="12" xfId="0" applyNumberFormat="1" applyFill="1" applyBorder="1"/>
    <xf numFmtId="0" fontId="0" fillId="35" borderId="13" xfId="0" applyFill="1" applyBorder="1"/>
    <xf numFmtId="49" fontId="0" fillId="35" borderId="14" xfId="0" applyNumberFormat="1" applyFill="1" applyBorder="1"/>
    <xf numFmtId="0" fontId="0" fillId="35" borderId="15" xfId="0" applyFill="1" applyBorder="1"/>
    <xf numFmtId="49" fontId="0" fillId="35" borderId="16" xfId="0" applyNumberFormat="1" applyFill="1" applyBorder="1"/>
    <xf numFmtId="0" fontId="14" fillId="0" borderId="0" xfId="0" applyFont="1"/>
    <xf numFmtId="0" fontId="0" fillId="35" borderId="12" xfId="0" applyFill="1" applyBorder="1"/>
    <xf numFmtId="0" fontId="0" fillId="35" borderId="14" xfId="0" applyFill="1" applyBorder="1"/>
    <xf numFmtId="0" fontId="0" fillId="35" borderId="16" xfId="0" applyFill="1" applyBorder="1"/>
    <xf numFmtId="0" fontId="0" fillId="0" borderId="0" xfId="0" applyAlignment="1">
      <alignment vertical="center" wrapText="1"/>
    </xf>
    <xf numFmtId="0" fontId="0" fillId="35" borderId="0" xfId="0" applyFill="1" applyAlignment="1">
      <alignment vertical="center"/>
    </xf>
    <xf numFmtId="0" fontId="23" fillId="39" borderId="0" xfId="0" applyFont="1" applyFill="1" applyAlignment="1">
      <alignment vertical="center"/>
    </xf>
    <xf numFmtId="0" fontId="0" fillId="35" borderId="20" xfId="0" applyFill="1" applyBorder="1"/>
    <xf numFmtId="0" fontId="0" fillId="35" borderId="21" xfId="0" applyFill="1" applyBorder="1"/>
    <xf numFmtId="0" fontId="0" fillId="35" borderId="22" xfId="0" applyFill="1" applyBorder="1"/>
    <xf numFmtId="0" fontId="0" fillId="35" borderId="23" xfId="0" applyFill="1" applyBorder="1"/>
    <xf numFmtId="0" fontId="0" fillId="35" borderId="24" xfId="0" applyFill="1" applyBorder="1"/>
    <xf numFmtId="49" fontId="0" fillId="35" borderId="0" xfId="0" applyNumberFormat="1" applyFill="1" applyAlignment="1">
      <alignment horizontal="center"/>
    </xf>
    <xf numFmtId="49" fontId="0" fillId="35" borderId="23" xfId="0" applyNumberFormat="1" applyFill="1" applyBorder="1" applyAlignment="1">
      <alignment horizontal="center"/>
    </xf>
    <xf numFmtId="0" fontId="16" fillId="36" borderId="18" xfId="0" applyFont="1" applyFill="1" applyBorder="1"/>
    <xf numFmtId="0" fontId="16" fillId="36" borderId="19" xfId="0" applyFont="1" applyFill="1" applyBorder="1"/>
    <xf numFmtId="0" fontId="16" fillId="36" borderId="19" xfId="0" applyFont="1" applyFill="1" applyBorder="1" applyAlignment="1">
      <alignment horizontal="center"/>
    </xf>
    <xf numFmtId="49" fontId="0" fillId="0" borderId="0" xfId="0" applyNumberFormat="1" applyAlignment="1">
      <alignment horizontal="center"/>
    </xf>
    <xf numFmtId="49" fontId="18" fillId="33" borderId="0" xfId="0" applyNumberFormat="1" applyFont="1" applyFill="1" applyAlignment="1">
      <alignment horizontal="center"/>
    </xf>
    <xf numFmtId="49" fontId="0" fillId="35" borderId="0" xfId="0" applyNumberFormat="1" applyFill="1" applyAlignment="1">
      <alignment horizontal="left"/>
    </xf>
    <xf numFmtId="0" fontId="0" fillId="35" borderId="0" xfId="0" applyFill="1" applyAlignment="1">
      <alignment horizontal="left"/>
    </xf>
    <xf numFmtId="0" fontId="0" fillId="33" borderId="0" xfId="0" applyFill="1"/>
    <xf numFmtId="22" fontId="0" fillId="33" borderId="0" xfId="0" applyNumberFormat="1" applyFill="1"/>
    <xf numFmtId="14" fontId="0" fillId="33" borderId="0" xfId="0" applyNumberFormat="1" applyFill="1"/>
    <xf numFmtId="47" fontId="0" fillId="33" borderId="0" xfId="0" applyNumberFormat="1" applyFill="1"/>
    <xf numFmtId="0" fontId="24" fillId="0" borderId="0" xfId="0" applyFont="1"/>
    <xf numFmtId="0" fontId="16" fillId="0" borderId="0" xfId="0" applyFont="1" applyAlignment="1">
      <alignment vertical="top"/>
    </xf>
    <xf numFmtId="0" fontId="21" fillId="0" borderId="0" xfId="0" applyFont="1" applyAlignment="1">
      <alignment vertical="top" wrapText="1"/>
    </xf>
    <xf numFmtId="0" fontId="21" fillId="0" borderId="0" xfId="0" applyFont="1" applyAlignment="1">
      <alignment horizontal="right"/>
    </xf>
    <xf numFmtId="0" fontId="0" fillId="0" borderId="0" xfId="0" applyAlignment="1">
      <alignment horizontal="right"/>
    </xf>
    <xf numFmtId="0" fontId="0" fillId="35" borderId="0" xfId="0" applyFill="1" applyAlignment="1">
      <alignment vertical="center" wrapText="1"/>
    </xf>
    <xf numFmtId="0" fontId="16" fillId="39" borderId="0" xfId="0" applyFont="1" applyFill="1"/>
    <xf numFmtId="0" fontId="16" fillId="41" borderId="17" xfId="0" applyFont="1" applyFill="1" applyBorder="1" applyAlignment="1">
      <alignment horizontal="center" vertical="center"/>
    </xf>
    <xf numFmtId="0" fontId="26" fillId="0" borderId="0" xfId="0" applyFont="1" applyAlignment="1">
      <alignment vertical="top"/>
    </xf>
    <xf numFmtId="0" fontId="27" fillId="0" borderId="0" xfId="0" applyFont="1" applyAlignment="1">
      <alignment wrapText="1"/>
    </xf>
    <xf numFmtId="0" fontId="0" fillId="0" borderId="0" xfId="0" applyAlignment="1">
      <alignment wrapText="1"/>
    </xf>
    <xf numFmtId="0" fontId="0" fillId="0" borderId="0" xfId="0" applyAlignment="1">
      <alignment vertical="top" wrapText="1"/>
    </xf>
    <xf numFmtId="0" fontId="16" fillId="0" borderId="25" xfId="0" applyFont="1" applyBorder="1"/>
    <xf numFmtId="0" fontId="20" fillId="0" borderId="25" xfId="0" applyFont="1" applyBorder="1"/>
    <xf numFmtId="0" fontId="0" fillId="0" borderId="25" xfId="0" applyBorder="1"/>
    <xf numFmtId="0" fontId="0" fillId="33" borderId="0" xfId="0" applyFill="1" applyAlignment="1">
      <alignment vertical="center"/>
    </xf>
    <xf numFmtId="0" fontId="0" fillId="40" borderId="0" xfId="0" applyFill="1" applyAlignment="1">
      <alignment vertical="center"/>
    </xf>
    <xf numFmtId="0" fontId="28" fillId="0" borderId="0" xfId="0" applyFont="1" applyAlignment="1">
      <alignment vertical="center" wrapText="1"/>
    </xf>
    <xf numFmtId="0" fontId="23" fillId="0" borderId="0" xfId="0" applyFont="1" applyAlignment="1">
      <alignment vertical="center" wrapText="1"/>
    </xf>
    <xf numFmtId="49" fontId="23" fillId="0" borderId="0" xfId="0" applyNumberFormat="1" applyFont="1" applyAlignment="1">
      <alignment horizontal="center" vertical="center" wrapText="1"/>
    </xf>
    <xf numFmtId="0" fontId="16" fillId="0" borderId="0" xfId="0" applyFont="1" applyAlignment="1">
      <alignment vertical="center" wrapText="1"/>
    </xf>
    <xf numFmtId="0" fontId="0" fillId="35" borderId="0" xfId="0" applyFill="1" applyAlignment="1">
      <alignment horizontal="right"/>
    </xf>
    <xf numFmtId="0" fontId="0" fillId="37" borderId="0" xfId="0" applyFill="1" applyAlignment="1">
      <alignment horizontal="right"/>
    </xf>
    <xf numFmtId="49" fontId="0" fillId="39" borderId="0" xfId="0" applyNumberFormat="1" applyFill="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80">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s>
  <tableStyles count="0" defaultTableStyle="TableStyleMedium2"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1170432</xdr:colOff>
      <xdr:row>3</xdr:row>
      <xdr:rowOff>61722</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170432" cy="75895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1170432</xdr:colOff>
      <xdr:row>3</xdr:row>
      <xdr:rowOff>61722</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170432" cy="758952"/>
        </a:xfrm>
        <a:prstGeom prst="rect">
          <a:avLst/>
        </a:prstGeom>
      </xdr:spPr>
    </xdr:pic>
    <xdr:clientData/>
  </xdr:twoCellAnchor>
  <xdr:twoCellAnchor editAs="oneCell">
    <xdr:from>
      <xdr:col>3</xdr:col>
      <xdr:colOff>110490</xdr:colOff>
      <xdr:row>81</xdr:row>
      <xdr:rowOff>34290</xdr:rowOff>
    </xdr:from>
    <xdr:to>
      <xdr:col>3</xdr:col>
      <xdr:colOff>830490</xdr:colOff>
      <xdr:row>83</xdr:row>
      <xdr:rowOff>156120</xdr:rowOff>
    </xdr:to>
    <xdr:pic>
      <xdr:nvPicPr>
        <xdr:cNvPr id="4" name="Picture 3" descr="Adobe Acrobat Reader: PDF Viewer, Editor &amp; Creator – Apps on ...">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855970" y="20246340"/>
          <a:ext cx="720000" cy="72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6</xdr:col>
          <xdr:colOff>330200</xdr:colOff>
          <xdr:row>0</xdr:row>
          <xdr:rowOff>31750</xdr:rowOff>
        </xdr:from>
        <xdr:to>
          <xdr:col>9</xdr:col>
          <xdr:colOff>920750</xdr:colOff>
          <xdr:row>1</xdr:row>
          <xdr:rowOff>38100</xdr:rowOff>
        </xdr:to>
        <xdr:sp macro="" textlink="">
          <xdr:nvSpPr>
            <xdr:cNvPr id="1026" name="Button 2" hidden="1">
              <a:extLst>
                <a:ext uri="{63B3BB69-23CF-44E3-9099-C40C66FF867C}">
                  <a14:compatExt spid="_x0000_s1026"/>
                </a:ext>
                <a:ext uri="{FF2B5EF4-FFF2-40B4-BE49-F238E27FC236}">
                  <a16:creationId xmlns:a16="http://schemas.microsoft.com/office/drawing/2014/main" id="{00000000-0008-0000-0200-00000204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GB" sz="1100" b="0" i="0" u="none" strike="noStrike" baseline="0">
                  <a:solidFill>
                    <a:srgbClr val="000000"/>
                  </a:solidFill>
                  <a:latin typeface="Calibri"/>
                  <a:ea typeface="Calibri"/>
                  <a:cs typeface="Calibri"/>
                </a:rPr>
                <a:t>Insert  More Default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114300</xdr:colOff>
          <xdr:row>0</xdr:row>
          <xdr:rowOff>31750</xdr:rowOff>
        </xdr:from>
        <xdr:to>
          <xdr:col>13</xdr:col>
          <xdr:colOff>977900</xdr:colOff>
          <xdr:row>1</xdr:row>
          <xdr:rowOff>38100</xdr:rowOff>
        </xdr:to>
        <xdr:sp macro="" textlink="">
          <xdr:nvSpPr>
            <xdr:cNvPr id="1029" name="Button 5" hidden="1">
              <a:extLst>
                <a:ext uri="{63B3BB69-23CF-44E3-9099-C40C66FF867C}">
                  <a14:compatExt spid="_x0000_s1029"/>
                </a:ext>
                <a:ext uri="{FF2B5EF4-FFF2-40B4-BE49-F238E27FC236}">
                  <a16:creationId xmlns:a16="http://schemas.microsoft.com/office/drawing/2014/main" id="{00000000-0008-0000-0200-00000504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GB" sz="1100" b="0" i="0" u="none" strike="noStrike" baseline="0">
                  <a:solidFill>
                    <a:srgbClr val="000000"/>
                  </a:solidFill>
                  <a:latin typeface="Calibri"/>
                  <a:ea typeface="Calibri"/>
                  <a:cs typeface="Calibri"/>
                </a:rPr>
                <a:t>Hide Fields not Required</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14</xdr:col>
          <xdr:colOff>146050</xdr:colOff>
          <xdr:row>0</xdr:row>
          <xdr:rowOff>31750</xdr:rowOff>
        </xdr:from>
        <xdr:to>
          <xdr:col>15</xdr:col>
          <xdr:colOff>755650</xdr:colOff>
          <xdr:row>1</xdr:row>
          <xdr:rowOff>38100</xdr:rowOff>
        </xdr:to>
        <xdr:sp macro="" textlink="">
          <xdr:nvSpPr>
            <xdr:cNvPr id="1030" name="Button 6" hidden="1">
              <a:extLst>
                <a:ext uri="{63B3BB69-23CF-44E3-9099-C40C66FF867C}">
                  <a14:compatExt spid="_x0000_s1030"/>
                </a:ext>
                <a:ext uri="{FF2B5EF4-FFF2-40B4-BE49-F238E27FC236}">
                  <a16:creationId xmlns:a16="http://schemas.microsoft.com/office/drawing/2014/main" id="{00000000-0008-0000-0200-00000604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GB" sz="1100" b="0" i="0" u="none" strike="noStrike" baseline="0">
                  <a:solidFill>
                    <a:srgbClr val="000000"/>
                  </a:solidFill>
                  <a:latin typeface="Calibri"/>
                  <a:ea typeface="Calibri"/>
                  <a:cs typeface="Calibri"/>
                </a:rPr>
                <a:t>Show all Fields</a:t>
              </a:r>
            </a:p>
          </xdr:txBody>
        </xdr:sp>
        <xdr:clientData fPrintsWithSheet="0"/>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dimension ref="A1:D27"/>
  <sheetViews>
    <sheetView workbookViewId="0">
      <selection activeCell="B10" sqref="B10"/>
    </sheetView>
  </sheetViews>
  <sheetFormatPr defaultRowHeight="18.5" x14ac:dyDescent="0.45"/>
  <cols>
    <col min="1" max="1" width="17.453125" style="13" customWidth="1"/>
    <col min="2" max="2" width="53" style="14" customWidth="1"/>
    <col min="4" max="4" width="34" customWidth="1"/>
  </cols>
  <sheetData>
    <row r="1" spans="1:4" x14ac:dyDescent="0.45">
      <c r="D1" s="57" t="s">
        <v>537</v>
      </c>
    </row>
    <row r="2" spans="1:4" x14ac:dyDescent="0.45">
      <c r="B2" s="14" t="s">
        <v>525</v>
      </c>
      <c r="D2" s="58" t="s">
        <v>538</v>
      </c>
    </row>
    <row r="3" spans="1:4" x14ac:dyDescent="0.45">
      <c r="D3" s="58" t="s">
        <v>539</v>
      </c>
    </row>
    <row r="4" spans="1:4" x14ac:dyDescent="0.45">
      <c r="D4" s="58" t="s">
        <v>540</v>
      </c>
    </row>
    <row r="6" spans="1:4" x14ac:dyDescent="0.45">
      <c r="A6" s="14" t="s">
        <v>480</v>
      </c>
    </row>
    <row r="7" spans="1:4" ht="29" x14ac:dyDescent="0.35">
      <c r="B7" s="17" t="s">
        <v>479</v>
      </c>
      <c r="D7" s="13" t="s">
        <v>221</v>
      </c>
    </row>
    <row r="9" spans="1:4" x14ac:dyDescent="0.45">
      <c r="A9" s="13" t="s">
        <v>213</v>
      </c>
      <c r="B9" s="15" t="s">
        <v>565</v>
      </c>
    </row>
    <row r="11" spans="1:4" x14ac:dyDescent="0.45">
      <c r="A11" s="13" t="s">
        <v>214</v>
      </c>
      <c r="B11" s="15"/>
      <c r="D11" s="16" t="s">
        <v>216</v>
      </c>
    </row>
    <row r="13" spans="1:4" x14ac:dyDescent="0.45">
      <c r="A13" s="13" t="s">
        <v>215</v>
      </c>
      <c r="B13" s="15"/>
      <c r="D13" s="16" t="s">
        <v>216</v>
      </c>
    </row>
    <row r="15" spans="1:4" x14ac:dyDescent="0.45">
      <c r="A15" s="13" t="s">
        <v>218</v>
      </c>
      <c r="B15" s="21"/>
      <c r="D15" s="16" t="s">
        <v>220</v>
      </c>
    </row>
    <row r="17" spans="1:4" x14ac:dyDescent="0.45">
      <c r="A17" s="13" t="s">
        <v>219</v>
      </c>
      <c r="B17" s="21"/>
      <c r="D17" s="16" t="s">
        <v>220</v>
      </c>
    </row>
    <row r="20" spans="1:4" x14ac:dyDescent="0.45">
      <c r="A20" s="14" t="s">
        <v>481</v>
      </c>
    </row>
    <row r="21" spans="1:4" ht="58" x14ac:dyDescent="0.35">
      <c r="A21" s="55" t="s">
        <v>477</v>
      </c>
      <c r="B21" s="56" t="s">
        <v>478</v>
      </c>
      <c r="D21" s="56" t="s">
        <v>521</v>
      </c>
    </row>
    <row r="23" spans="1:4" x14ac:dyDescent="0.45">
      <c r="A23" s="14" t="s">
        <v>522</v>
      </c>
    </row>
    <row r="24" spans="1:4" ht="43.5" x14ac:dyDescent="0.35">
      <c r="B24" s="56" t="s">
        <v>523</v>
      </c>
      <c r="D24" s="56" t="s">
        <v>524</v>
      </c>
    </row>
    <row r="26" spans="1:4" ht="19" thickBot="1" x14ac:dyDescent="0.5"/>
    <row r="27" spans="1:4" ht="19" thickTop="1" x14ac:dyDescent="0.45">
      <c r="A27" s="66"/>
      <c r="B27" s="67"/>
      <c r="C27" s="68"/>
      <c r="D27" s="68"/>
    </row>
  </sheetData>
  <pageMargins left="0.7" right="0.7" top="0.75" bottom="0.75" header="0.3" footer="0.3"/>
  <pageSetup paperSize="9"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dimension ref="A1:I85"/>
  <sheetViews>
    <sheetView workbookViewId="0">
      <selection activeCell="B86" sqref="B86"/>
    </sheetView>
  </sheetViews>
  <sheetFormatPr defaultRowHeight="18.5" x14ac:dyDescent="0.45"/>
  <cols>
    <col min="1" max="1" width="17.54296875" style="13" customWidth="1"/>
    <col min="2" max="2" width="53" style="14" customWidth="1"/>
    <col min="4" max="4" width="34" customWidth="1"/>
  </cols>
  <sheetData>
    <row r="1" spans="1:4" x14ac:dyDescent="0.45">
      <c r="D1" s="57" t="str">
        <f>Setup!D1</f>
        <v>Version 2.0</v>
      </c>
    </row>
    <row r="2" spans="1:4" x14ac:dyDescent="0.45">
      <c r="B2" s="14" t="s">
        <v>482</v>
      </c>
      <c r="D2" s="58" t="str">
        <f>Setup!D2</f>
        <v>TF Cloud Version 5.17.0</v>
      </c>
    </row>
    <row r="3" spans="1:4" x14ac:dyDescent="0.45">
      <c r="D3" s="58" t="str">
        <f>Setup!D3</f>
        <v>Database Version 2023_07_07_141355</v>
      </c>
    </row>
    <row r="4" spans="1:4" x14ac:dyDescent="0.45">
      <c r="D4" s="58" t="str">
        <f>Setup!D4</f>
        <v>Dated 06-09-2023</v>
      </c>
    </row>
    <row r="5" spans="1:4" x14ac:dyDescent="0.45">
      <c r="A5" s="14" t="s">
        <v>516</v>
      </c>
      <c r="D5" s="58"/>
    </row>
    <row r="6" spans="1:4" x14ac:dyDescent="0.45">
      <c r="D6" s="58"/>
    </row>
    <row r="8" spans="1:4" ht="58" x14ac:dyDescent="0.35">
      <c r="A8" s="62" t="s">
        <v>491</v>
      </c>
      <c r="B8" s="63" t="s">
        <v>492</v>
      </c>
    </row>
    <row r="10" spans="1:4" ht="14.5" x14ac:dyDescent="0.35">
      <c r="A10" s="13" t="s">
        <v>487</v>
      </c>
      <c r="B10" s="17"/>
    </row>
    <row r="11" spans="1:4" ht="15" thickBot="1" x14ac:dyDescent="0.4">
      <c r="B11" s="17"/>
    </row>
    <row r="12" spans="1:4" ht="29.5" thickBot="1" x14ac:dyDescent="0.4">
      <c r="B12" s="64" t="s">
        <v>486</v>
      </c>
      <c r="D12" s="61" t="s">
        <v>485</v>
      </c>
    </row>
    <row r="13" spans="1:4" ht="15" thickBot="1" x14ac:dyDescent="0.4">
      <c r="B13" s="64"/>
    </row>
    <row r="14" spans="1:4" ht="29.5" thickBot="1" x14ac:dyDescent="0.4">
      <c r="B14" s="64" t="s">
        <v>493</v>
      </c>
      <c r="D14" s="61" t="s">
        <v>488</v>
      </c>
    </row>
    <row r="15" spans="1:4" ht="15" thickBot="1" x14ac:dyDescent="0.4">
      <c r="B15" s="64"/>
    </row>
    <row r="16" spans="1:4" ht="15" thickBot="1" x14ac:dyDescent="0.4">
      <c r="B16" s="33" t="s">
        <v>490</v>
      </c>
      <c r="D16" s="61" t="s">
        <v>489</v>
      </c>
    </row>
    <row r="17" spans="1:4" ht="14.5" x14ac:dyDescent="0.35">
      <c r="B17" s="64"/>
    </row>
    <row r="18" spans="1:4" ht="14.5" x14ac:dyDescent="0.35">
      <c r="B18" s="64"/>
    </row>
    <row r="19" spans="1:4" ht="29" x14ac:dyDescent="0.35">
      <c r="A19" s="55" t="s">
        <v>494</v>
      </c>
      <c r="B19" s="64" t="s">
        <v>483</v>
      </c>
    </row>
    <row r="20" spans="1:4" x14ac:dyDescent="0.45">
      <c r="A20" s="14"/>
    </row>
    <row r="21" spans="1:4" ht="14.5" x14ac:dyDescent="0.35">
      <c r="B21" s="64" t="s">
        <v>484</v>
      </c>
      <c r="D21" s="60"/>
    </row>
    <row r="22" spans="1:4" ht="14.5" x14ac:dyDescent="0.35">
      <c r="A22" s="55"/>
      <c r="B22" s="65"/>
      <c r="D22" s="56"/>
    </row>
    <row r="23" spans="1:4" x14ac:dyDescent="0.45">
      <c r="A23" s="13" t="s">
        <v>495</v>
      </c>
    </row>
    <row r="24" spans="1:4" ht="43.5" x14ac:dyDescent="0.35">
      <c r="B24" s="33" t="s">
        <v>2</v>
      </c>
      <c r="D24" s="56" t="s">
        <v>496</v>
      </c>
    </row>
    <row r="25" spans="1:4" ht="14.5" x14ac:dyDescent="0.35">
      <c r="B25" s="33"/>
      <c r="D25" s="56"/>
    </row>
    <row r="26" spans="1:4" ht="14.5" x14ac:dyDescent="0.35">
      <c r="B26" s="33" t="s">
        <v>111</v>
      </c>
      <c r="D26" s="56" t="s">
        <v>497</v>
      </c>
    </row>
    <row r="27" spans="1:4" x14ac:dyDescent="0.45">
      <c r="D27" s="56"/>
    </row>
    <row r="28" spans="1:4" ht="14.5" x14ac:dyDescent="0.35">
      <c r="B28" s="33" t="s">
        <v>12</v>
      </c>
      <c r="D28" s="56" t="s">
        <v>498</v>
      </c>
    </row>
    <row r="29" spans="1:4" ht="14.5" x14ac:dyDescent="0.35">
      <c r="B29" s="33"/>
      <c r="D29" s="56"/>
    </row>
    <row r="30" spans="1:4" ht="14.5" x14ac:dyDescent="0.35">
      <c r="B30" s="33" t="s">
        <v>13</v>
      </c>
      <c r="D30" s="56" t="s">
        <v>499</v>
      </c>
    </row>
    <row r="31" spans="1:4" x14ac:dyDescent="0.45">
      <c r="D31" s="56"/>
    </row>
    <row r="32" spans="1:4" ht="14.5" x14ac:dyDescent="0.35">
      <c r="B32" s="33" t="s">
        <v>14</v>
      </c>
      <c r="D32" s="56" t="s">
        <v>452</v>
      </c>
    </row>
    <row r="33" spans="2:9" x14ac:dyDescent="0.45">
      <c r="D33" s="56"/>
    </row>
    <row r="34" spans="2:9" ht="14.5" x14ac:dyDescent="0.35">
      <c r="B34" s="33" t="s">
        <v>16</v>
      </c>
      <c r="D34" s="56" t="s">
        <v>500</v>
      </c>
    </row>
    <row r="35" spans="2:9" x14ac:dyDescent="0.45">
      <c r="D35" s="56"/>
      <c r="I35" s="33"/>
    </row>
    <row r="36" spans="2:9" ht="14.5" x14ac:dyDescent="0.35">
      <c r="B36" s="33" t="s">
        <v>17</v>
      </c>
      <c r="D36" s="56" t="s">
        <v>501</v>
      </c>
    </row>
    <row r="37" spans="2:9" x14ac:dyDescent="0.45">
      <c r="D37" s="56"/>
    </row>
    <row r="38" spans="2:9" ht="29" x14ac:dyDescent="0.35">
      <c r="B38" s="33" t="s">
        <v>18</v>
      </c>
      <c r="D38" s="56" t="s">
        <v>502</v>
      </c>
    </row>
    <row r="39" spans="2:9" x14ac:dyDescent="0.45">
      <c r="D39" s="56"/>
    </row>
    <row r="40" spans="2:9" ht="29" x14ac:dyDescent="0.35">
      <c r="B40" s="33" t="s">
        <v>19</v>
      </c>
      <c r="D40" s="56" t="s">
        <v>509</v>
      </c>
    </row>
    <row r="41" spans="2:9" x14ac:dyDescent="0.45">
      <c r="D41" s="56"/>
    </row>
    <row r="42" spans="2:9" ht="29" x14ac:dyDescent="0.35">
      <c r="B42" s="33" t="s">
        <v>20</v>
      </c>
      <c r="D42" s="56" t="s">
        <v>508</v>
      </c>
    </row>
    <row r="43" spans="2:9" x14ac:dyDescent="0.45">
      <c r="D43" s="56"/>
    </row>
    <row r="44" spans="2:9" ht="14.5" x14ac:dyDescent="0.35">
      <c r="B44" s="33" t="s">
        <v>21</v>
      </c>
      <c r="D44" s="56" t="s">
        <v>504</v>
      </c>
    </row>
    <row r="45" spans="2:9" x14ac:dyDescent="0.45">
      <c r="D45" s="56"/>
    </row>
    <row r="46" spans="2:9" ht="14.5" x14ac:dyDescent="0.35">
      <c r="B46" s="33" t="s">
        <v>22</v>
      </c>
      <c r="D46" s="56" t="s">
        <v>506</v>
      </c>
    </row>
    <row r="47" spans="2:9" x14ac:dyDescent="0.45">
      <c r="D47" s="56"/>
    </row>
    <row r="48" spans="2:9" ht="14.5" x14ac:dyDescent="0.35">
      <c r="B48" s="33" t="s">
        <v>23</v>
      </c>
      <c r="D48" s="56" t="s">
        <v>505</v>
      </c>
    </row>
    <row r="49" spans="2:4" x14ac:dyDescent="0.45">
      <c r="D49" s="56"/>
    </row>
    <row r="50" spans="2:4" ht="14.5" x14ac:dyDescent="0.35">
      <c r="B50" s="33" t="s">
        <v>24</v>
      </c>
      <c r="D50" s="56" t="s">
        <v>503</v>
      </c>
    </row>
    <row r="51" spans="2:4" x14ac:dyDescent="0.45">
      <c r="D51" s="56"/>
    </row>
    <row r="52" spans="2:4" ht="14.5" x14ac:dyDescent="0.35">
      <c r="B52" s="33" t="s">
        <v>232</v>
      </c>
      <c r="D52" s="56" t="s">
        <v>507</v>
      </c>
    </row>
    <row r="53" spans="2:4" x14ac:dyDescent="0.45">
      <c r="D53" s="56"/>
    </row>
    <row r="54" spans="2:4" ht="14.5" x14ac:dyDescent="0.35">
      <c r="B54" s="33" t="s">
        <v>235</v>
      </c>
      <c r="D54" s="56" t="s">
        <v>507</v>
      </c>
    </row>
    <row r="55" spans="2:4" x14ac:dyDescent="0.45">
      <c r="D55" s="56"/>
    </row>
    <row r="56" spans="2:4" ht="29" x14ac:dyDescent="0.35">
      <c r="B56" s="33" t="s">
        <v>35</v>
      </c>
      <c r="D56" s="56" t="s">
        <v>510</v>
      </c>
    </row>
    <row r="57" spans="2:4" x14ac:dyDescent="0.45">
      <c r="D57" s="56"/>
    </row>
    <row r="58" spans="2:4" ht="14.5" x14ac:dyDescent="0.35">
      <c r="B58" s="33" t="s">
        <v>250</v>
      </c>
      <c r="D58" s="56" t="s">
        <v>507</v>
      </c>
    </row>
    <row r="60" spans="2:4" ht="14.5" x14ac:dyDescent="0.35">
      <c r="B60" s="33" t="s">
        <v>76</v>
      </c>
      <c r="D60" t="s">
        <v>511</v>
      </c>
    </row>
    <row r="62" spans="2:4" ht="14.5" x14ac:dyDescent="0.35">
      <c r="B62" s="33" t="s">
        <v>77</v>
      </c>
      <c r="D62" t="s">
        <v>512</v>
      </c>
    </row>
    <row r="64" spans="2:4" ht="14.5" x14ac:dyDescent="0.35">
      <c r="B64" s="33" t="s">
        <v>78</v>
      </c>
      <c r="D64" t="s">
        <v>513</v>
      </c>
    </row>
    <row r="66" spans="1:4" x14ac:dyDescent="0.45">
      <c r="A66" s="14" t="s">
        <v>514</v>
      </c>
    </row>
    <row r="68" spans="1:4" ht="43.5" x14ac:dyDescent="0.35">
      <c r="B68" s="33" t="s">
        <v>518</v>
      </c>
    </row>
    <row r="69" spans="1:4" ht="22.5" customHeight="1" x14ac:dyDescent="0.45"/>
    <row r="71" spans="1:4" x14ac:dyDescent="0.45">
      <c r="A71" s="14" t="s">
        <v>517</v>
      </c>
    </row>
    <row r="73" spans="1:4" ht="29" x14ac:dyDescent="0.35">
      <c r="B73" s="33" t="s">
        <v>519</v>
      </c>
      <c r="D73" s="69" t="s">
        <v>520</v>
      </c>
    </row>
    <row r="75" spans="1:4" x14ac:dyDescent="0.45">
      <c r="A75" s="14" t="s">
        <v>526</v>
      </c>
    </row>
    <row r="77" spans="1:4" ht="29" x14ac:dyDescent="0.35">
      <c r="B77" s="33" t="s">
        <v>527</v>
      </c>
    </row>
    <row r="79" spans="1:4" ht="43.5" x14ac:dyDescent="0.35">
      <c r="B79" s="33" t="s">
        <v>528</v>
      </c>
      <c r="D79" s="70" t="s">
        <v>520</v>
      </c>
    </row>
    <row r="81" spans="1:4" x14ac:dyDescent="0.45">
      <c r="A81" s="14" t="s">
        <v>529</v>
      </c>
    </row>
    <row r="83" spans="1:4" ht="29" x14ac:dyDescent="0.35">
      <c r="B83" s="33" t="s">
        <v>530</v>
      </c>
    </row>
    <row r="84" spans="1:4" ht="19" thickBot="1" x14ac:dyDescent="0.5"/>
    <row r="85" spans="1:4" ht="19" thickTop="1" x14ac:dyDescent="0.45">
      <c r="A85" s="66"/>
      <c r="B85" s="67"/>
      <c r="C85" s="68"/>
      <c r="D85" s="68"/>
    </row>
  </sheetData>
  <pageMargins left="0.7" right="0.7" top="0.75" bottom="0.75" header="0.3" footer="0.3"/>
  <pageSetup paperSize="9"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dimension ref="A1:FV229"/>
  <sheetViews>
    <sheetView tabSelected="1" workbookViewId="0">
      <pane ySplit="4" topLeftCell="A5" activePane="bottomLeft" state="frozenSplit"/>
      <selection pane="bottomLeft" activeCell="A4" sqref="A4"/>
    </sheetView>
  </sheetViews>
  <sheetFormatPr defaultRowHeight="14.5" x14ac:dyDescent="0.35"/>
  <cols>
    <col min="1" max="1" width="15.90625" bestFit="1" customWidth="1"/>
    <col min="2" max="2" width="11.54296875" customWidth="1"/>
    <col min="3" max="3" width="29.36328125" customWidth="1"/>
    <col min="4" max="4" width="11.90625" bestFit="1" customWidth="1"/>
    <col min="5" max="7" width="10" customWidth="1"/>
    <col min="8" max="8" width="26.36328125" customWidth="1"/>
    <col min="9" max="10" width="13.54296875" customWidth="1"/>
    <col min="11" max="11" width="12.36328125" bestFit="1" customWidth="1"/>
    <col min="12" max="12" width="10.90625" hidden="1" customWidth="1"/>
    <col min="13" max="13" width="11" customWidth="1"/>
    <col min="14" max="15" width="14.453125" customWidth="1"/>
    <col min="16" max="16" width="22" customWidth="1"/>
    <col min="17" max="17" width="10.90625" hidden="1" customWidth="1"/>
    <col min="18" max="18" width="19.453125" customWidth="1"/>
    <col min="19" max="19" width="12.90625" customWidth="1"/>
    <col min="20" max="22" width="12.36328125" customWidth="1"/>
    <col min="23" max="26" width="9.90625" customWidth="1"/>
    <col min="27" max="28" width="10.90625" hidden="1" customWidth="1"/>
    <col min="29" max="29" width="11.453125" hidden="1" customWidth="1"/>
    <col min="30" max="30" width="16.54296875" customWidth="1"/>
    <col min="31" max="31" width="10.90625" customWidth="1"/>
    <col min="32" max="33" width="10.90625" hidden="1" customWidth="1"/>
    <col min="34" max="34" width="13.90625" hidden="1" customWidth="1"/>
    <col min="35" max="35" width="12.6328125" customWidth="1"/>
    <col min="36" max="36" width="12.6328125" hidden="1" customWidth="1"/>
    <col min="37" max="38" width="12.90625" hidden="1" customWidth="1"/>
    <col min="39" max="39" width="17.90625" hidden="1" customWidth="1"/>
    <col min="40" max="41" width="16" hidden="1" customWidth="1"/>
    <col min="42" max="45" width="10.90625" customWidth="1"/>
    <col min="46" max="46" width="9.36328125" bestFit="1" customWidth="1"/>
    <col min="47" max="47" width="10.54296875" hidden="1" customWidth="1"/>
    <col min="48" max="49" width="10.90625" hidden="1" customWidth="1"/>
    <col min="50" max="50" width="8.54296875" hidden="1" customWidth="1"/>
    <col min="51" max="51" width="13" customWidth="1"/>
    <col min="52" max="52" width="10.453125" customWidth="1"/>
    <col min="53" max="53" width="9.6328125" hidden="1" customWidth="1"/>
    <col min="54" max="54" width="12.453125" hidden="1" customWidth="1"/>
    <col min="55" max="55" width="12.54296875" hidden="1" customWidth="1"/>
    <col min="56" max="56" width="15.36328125" hidden="1" customWidth="1"/>
    <col min="57" max="57" width="13.90625" hidden="1" customWidth="1"/>
    <col min="58" max="58" width="16.54296875" hidden="1" customWidth="1"/>
    <col min="59" max="59" width="13.54296875" hidden="1" customWidth="1"/>
    <col min="60" max="60" width="16.36328125" hidden="1" customWidth="1"/>
    <col min="61" max="61" width="13.453125" hidden="1" customWidth="1"/>
    <col min="62" max="62" width="16.08984375" hidden="1" customWidth="1"/>
    <col min="63" max="63" width="14.36328125" hidden="1" customWidth="1"/>
    <col min="64" max="64" width="17.08984375" hidden="1" customWidth="1"/>
    <col min="65" max="65" width="14.36328125" hidden="1" customWidth="1"/>
    <col min="66" max="66" width="17" hidden="1" customWidth="1"/>
    <col min="67" max="67" width="11.6328125" hidden="1" customWidth="1"/>
    <col min="68" max="68" width="14.54296875" hidden="1" customWidth="1"/>
    <col min="69" max="69" width="14.08984375" hidden="1" customWidth="1"/>
    <col min="70" max="70" width="16.90625" hidden="1" customWidth="1"/>
    <col min="71" max="71" width="20.453125" hidden="1" customWidth="1"/>
    <col min="72" max="72" width="23.08984375" hidden="1" customWidth="1"/>
    <col min="73" max="73" width="23" hidden="1" customWidth="1"/>
    <col min="74" max="74" width="25.90625" hidden="1" customWidth="1"/>
    <col min="75" max="75" width="29.90625" hidden="1" customWidth="1"/>
    <col min="76" max="76" width="11.90625" hidden="1" customWidth="1"/>
    <col min="77" max="77" width="12.36328125" hidden="1" customWidth="1"/>
    <col min="78" max="78" width="16.08984375" hidden="1" customWidth="1"/>
    <col min="79" max="80" width="11.6328125" hidden="1" customWidth="1"/>
    <col min="81" max="87" width="15" hidden="1" customWidth="1"/>
    <col min="88" max="90" width="15" customWidth="1"/>
    <col min="91" max="106" width="15" hidden="1" customWidth="1"/>
    <col min="107" max="107" width="28" hidden="1" customWidth="1"/>
    <col min="108" max="108" width="15" hidden="1" customWidth="1"/>
    <col min="109" max="109" width="9.08984375" hidden="1" customWidth="1"/>
    <col min="110" max="110" width="9.08984375" style="46" hidden="1" customWidth="1"/>
    <col min="111" max="111" width="17.6328125" hidden="1" customWidth="1"/>
    <col min="112" max="112" width="18.453125" hidden="1" customWidth="1"/>
    <col min="113" max="113" width="9.08984375" style="46" hidden="1" customWidth="1"/>
    <col min="114" max="114" width="31.36328125" hidden="1" customWidth="1"/>
    <col min="115" max="115" width="18.453125" hidden="1" customWidth="1"/>
    <col min="116" max="116" width="9.08984375" style="46" hidden="1" customWidth="1"/>
    <col min="117" max="117" width="18.453125" hidden="1" customWidth="1"/>
    <col min="118" max="118" width="18.453125" customWidth="1"/>
    <col min="119" max="119" width="8.90625" style="46"/>
    <col min="120" max="121" width="18.453125" customWidth="1"/>
    <col min="122" max="122" width="8.90625" style="46"/>
    <col min="123" max="124" width="18.453125" customWidth="1"/>
    <col min="125" max="125" width="8.90625" style="46"/>
    <col min="126" max="127" width="18.453125" customWidth="1"/>
    <col min="128" max="128" width="8.90625" style="46"/>
    <col min="129" max="130" width="18.453125" customWidth="1"/>
    <col min="131" max="131" width="8.90625" style="46"/>
    <col min="132" max="133" width="18.453125" customWidth="1"/>
    <col min="134" max="134" width="8.90625" style="46"/>
    <col min="135" max="136" width="18.453125" customWidth="1"/>
    <col min="137" max="137" width="8.90625" style="46"/>
    <col min="138" max="139" width="18.453125" customWidth="1"/>
    <col min="140" max="140" width="8.90625" style="46"/>
    <col min="141" max="142" width="18.453125" customWidth="1"/>
    <col min="143" max="143" width="8.90625" style="46"/>
    <col min="144" max="145" width="18.453125" customWidth="1"/>
    <col min="146" max="146" width="8.90625" style="46"/>
    <col min="147" max="148" width="18.453125" customWidth="1"/>
    <col min="149" max="149" width="8.90625" style="46"/>
    <col min="150" max="151" width="18.453125" customWidth="1"/>
    <col min="152" max="152" width="8.90625" style="46"/>
    <col min="153" max="154" width="18.453125" customWidth="1"/>
    <col min="155" max="155" width="8.90625" style="46"/>
    <col min="156" max="157" width="18.453125" customWidth="1"/>
    <col min="158" max="158" width="8.90625" style="46"/>
    <col min="159" max="160" width="18.453125" customWidth="1"/>
    <col min="161" max="161" width="8.90625" style="46"/>
    <col min="162" max="163" width="18.453125" customWidth="1"/>
    <col min="164" max="164" width="8.90625" style="46"/>
    <col min="165" max="166" width="18.453125" customWidth="1"/>
    <col min="167" max="167" width="8.90625" style="46"/>
    <col min="168" max="170" width="18.453125" customWidth="1"/>
  </cols>
  <sheetData>
    <row r="1" spans="1:178" ht="21" x14ac:dyDescent="0.5">
      <c r="A1" s="5" t="s">
        <v>212</v>
      </c>
      <c r="C1" s="5" t="str">
        <f>projecttitle</f>
        <v>Porth Eirias Remodelling and Modular Toilet</v>
      </c>
      <c r="L1" t="s">
        <v>246</v>
      </c>
      <c r="Q1" t="s">
        <v>246</v>
      </c>
      <c r="AA1" t="s">
        <v>246</v>
      </c>
      <c r="AB1" t="s">
        <v>246</v>
      </c>
      <c r="AC1" t="s">
        <v>246</v>
      </c>
      <c r="AE1" s="22"/>
      <c r="AF1" t="s">
        <v>246</v>
      </c>
      <c r="AG1" t="s">
        <v>246</v>
      </c>
      <c r="AH1" t="s">
        <v>246</v>
      </c>
      <c r="AJ1" t="s">
        <v>246</v>
      </c>
      <c r="AK1" t="s">
        <v>246</v>
      </c>
      <c r="AL1" t="s">
        <v>246</v>
      </c>
      <c r="AM1" t="s">
        <v>246</v>
      </c>
      <c r="AN1" t="s">
        <v>246</v>
      </c>
      <c r="AO1" t="s">
        <v>246</v>
      </c>
      <c r="AQ1" s="22"/>
      <c r="AT1" s="22"/>
      <c r="AU1" t="s">
        <v>246</v>
      </c>
      <c r="AV1" t="s">
        <v>246</v>
      </c>
      <c r="AW1" t="s">
        <v>246</v>
      </c>
      <c r="AX1" t="s">
        <v>246</v>
      </c>
      <c r="BA1" t="s">
        <v>246</v>
      </c>
      <c r="BB1" t="s">
        <v>246</v>
      </c>
      <c r="BC1" t="s">
        <v>246</v>
      </c>
      <c r="BD1" t="s">
        <v>246</v>
      </c>
      <c r="BE1" t="s">
        <v>246</v>
      </c>
      <c r="BF1" t="s">
        <v>246</v>
      </c>
      <c r="BG1" t="s">
        <v>246</v>
      </c>
      <c r="BH1" t="s">
        <v>246</v>
      </c>
      <c r="BI1" t="s">
        <v>246</v>
      </c>
      <c r="BJ1" t="s">
        <v>246</v>
      </c>
      <c r="BK1" t="s">
        <v>246</v>
      </c>
      <c r="BL1" t="s">
        <v>246</v>
      </c>
      <c r="BM1" t="s">
        <v>246</v>
      </c>
      <c r="BN1" t="s">
        <v>246</v>
      </c>
      <c r="BO1" t="s">
        <v>246</v>
      </c>
      <c r="BP1" t="s">
        <v>246</v>
      </c>
      <c r="BQ1" t="s">
        <v>246</v>
      </c>
      <c r="BR1" t="s">
        <v>246</v>
      </c>
      <c r="BS1" t="s">
        <v>246</v>
      </c>
      <c r="BT1" t="s">
        <v>246</v>
      </c>
      <c r="BU1" t="s">
        <v>246</v>
      </c>
      <c r="BV1" t="s">
        <v>246</v>
      </c>
      <c r="BW1" t="s">
        <v>246</v>
      </c>
      <c r="BX1" t="s">
        <v>246</v>
      </c>
      <c r="BY1" t="s">
        <v>246</v>
      </c>
      <c r="BZ1" t="s">
        <v>246</v>
      </c>
      <c r="CA1" t="s">
        <v>246</v>
      </c>
      <c r="CB1" t="s">
        <v>246</v>
      </c>
      <c r="CC1" t="s">
        <v>246</v>
      </c>
      <c r="CD1" t="s">
        <v>246</v>
      </c>
      <c r="CE1" t="s">
        <v>246</v>
      </c>
      <c r="CF1" t="s">
        <v>246</v>
      </c>
      <c r="CG1" t="s">
        <v>246</v>
      </c>
      <c r="CH1" t="s">
        <v>246</v>
      </c>
      <c r="CI1" t="s">
        <v>246</v>
      </c>
      <c r="CM1" t="s">
        <v>246</v>
      </c>
      <c r="CN1" t="s">
        <v>246</v>
      </c>
      <c r="CO1" t="s">
        <v>246</v>
      </c>
      <c r="CP1" t="s">
        <v>246</v>
      </c>
      <c r="CQ1" t="s">
        <v>246</v>
      </c>
      <c r="CR1" t="s">
        <v>246</v>
      </c>
      <c r="CS1" t="s">
        <v>246</v>
      </c>
      <c r="CT1" t="s">
        <v>246</v>
      </c>
      <c r="CU1" t="s">
        <v>246</v>
      </c>
      <c r="CV1" t="s">
        <v>246</v>
      </c>
      <c r="CW1" t="s">
        <v>246</v>
      </c>
      <c r="CX1" t="s">
        <v>246</v>
      </c>
      <c r="CY1" t="s">
        <v>246</v>
      </c>
      <c r="CZ1" t="s">
        <v>246</v>
      </c>
      <c r="DA1" t="s">
        <v>246</v>
      </c>
      <c r="DB1" t="s">
        <v>246</v>
      </c>
      <c r="DC1" t="s">
        <v>246</v>
      </c>
      <c r="DD1" t="s">
        <v>246</v>
      </c>
      <c r="DE1" t="s">
        <v>246</v>
      </c>
      <c r="DF1" t="s">
        <v>246</v>
      </c>
      <c r="DG1" t="s">
        <v>246</v>
      </c>
      <c r="DH1" t="s">
        <v>246</v>
      </c>
      <c r="DI1" t="s">
        <v>246</v>
      </c>
      <c r="DJ1" t="s">
        <v>246</v>
      </c>
      <c r="DK1" t="s">
        <v>246</v>
      </c>
      <c r="DL1" t="s">
        <v>246</v>
      </c>
      <c r="DM1" t="s">
        <v>246</v>
      </c>
      <c r="DN1" s="5" t="s">
        <v>514</v>
      </c>
      <c r="DR1" s="5" t="s">
        <v>515</v>
      </c>
      <c r="FN1" s="46"/>
      <c r="FQ1" s="46"/>
      <c r="FT1" s="46"/>
    </row>
    <row r="2" spans="1:178" ht="21" x14ac:dyDescent="0.5">
      <c r="A2" s="5"/>
      <c r="CJ2" t="s">
        <v>247</v>
      </c>
      <c r="CK2" t="s">
        <v>248</v>
      </c>
      <c r="CL2" t="s">
        <v>249</v>
      </c>
      <c r="DF2"/>
      <c r="DI2"/>
      <c r="DL2"/>
      <c r="FN2" s="46"/>
      <c r="FQ2" s="46"/>
      <c r="FT2" s="46"/>
    </row>
    <row r="3" spans="1:178" s="18" customFormat="1" ht="34.5" customHeight="1" x14ac:dyDescent="0.35">
      <c r="A3" s="34" t="s">
        <v>205</v>
      </c>
      <c r="B3" s="59" t="s">
        <v>211</v>
      </c>
      <c r="C3" s="19" t="s">
        <v>206</v>
      </c>
      <c r="D3" s="34" t="s">
        <v>205</v>
      </c>
      <c r="E3" s="34" t="s">
        <v>203</v>
      </c>
      <c r="F3" s="34" t="s">
        <v>203</v>
      </c>
      <c r="G3" s="34" t="s">
        <v>203</v>
      </c>
      <c r="H3" s="19" t="s">
        <v>204</v>
      </c>
      <c r="I3" s="34" t="s">
        <v>205</v>
      </c>
      <c r="J3" s="34" t="s">
        <v>205</v>
      </c>
      <c r="K3" s="19" t="s">
        <v>217</v>
      </c>
      <c r="L3" s="20"/>
      <c r="M3" s="34" t="s">
        <v>205</v>
      </c>
      <c r="N3" s="19" t="s">
        <v>206</v>
      </c>
      <c r="O3" s="19" t="s">
        <v>206</v>
      </c>
      <c r="P3" s="19" t="s">
        <v>206</v>
      </c>
      <c r="Q3" s="20"/>
      <c r="R3" s="19" t="s">
        <v>208</v>
      </c>
      <c r="S3" s="19" t="s">
        <v>208</v>
      </c>
      <c r="T3" s="19" t="s">
        <v>209</v>
      </c>
      <c r="U3" s="19" t="s">
        <v>209</v>
      </c>
      <c r="V3" s="19" t="s">
        <v>209</v>
      </c>
      <c r="W3" s="19" t="s">
        <v>210</v>
      </c>
      <c r="X3" s="19" t="s">
        <v>210</v>
      </c>
      <c r="Y3" s="19" t="s">
        <v>210</v>
      </c>
      <c r="Z3" s="19" t="s">
        <v>210</v>
      </c>
      <c r="AA3" s="20"/>
      <c r="AB3" s="20"/>
      <c r="AC3" s="20"/>
      <c r="AD3" s="34" t="s">
        <v>203</v>
      </c>
      <c r="AE3" s="19" t="s">
        <v>233</v>
      </c>
      <c r="AF3" s="20"/>
      <c r="AG3" s="20"/>
      <c r="AH3" s="20"/>
      <c r="AI3" s="34" t="s">
        <v>205</v>
      </c>
      <c r="AJ3" s="20"/>
      <c r="AK3" s="20"/>
      <c r="AL3" s="20"/>
      <c r="AM3" s="20"/>
      <c r="AN3" s="20"/>
      <c r="AO3" s="20"/>
      <c r="AP3" s="34" t="s">
        <v>203</v>
      </c>
      <c r="AQ3" s="19" t="s">
        <v>233</v>
      </c>
      <c r="AR3" s="19" t="s">
        <v>209</v>
      </c>
      <c r="AS3" s="34" t="s">
        <v>203</v>
      </c>
      <c r="AT3" s="19" t="s">
        <v>233</v>
      </c>
      <c r="AU3" s="20"/>
      <c r="AV3" s="20"/>
      <c r="AW3" s="20"/>
      <c r="AX3" s="20"/>
      <c r="AY3" s="34" t="s">
        <v>205</v>
      </c>
      <c r="AZ3" s="34" t="s">
        <v>205</v>
      </c>
      <c r="BA3" s="20"/>
      <c r="BB3" s="20"/>
      <c r="BC3" s="20"/>
      <c r="BD3" s="20" t="s">
        <v>198</v>
      </c>
      <c r="BE3" s="20" t="s">
        <v>198</v>
      </c>
      <c r="BF3" s="20" t="s">
        <v>198</v>
      </c>
      <c r="BG3" s="20" t="s">
        <v>198</v>
      </c>
      <c r="BH3" s="20" t="s">
        <v>198</v>
      </c>
      <c r="BI3" s="20" t="s">
        <v>198</v>
      </c>
      <c r="BJ3" s="20" t="s">
        <v>198</v>
      </c>
      <c r="BK3" s="20" t="s">
        <v>198</v>
      </c>
      <c r="BL3" s="20" t="s">
        <v>198</v>
      </c>
      <c r="BM3" s="20" t="s">
        <v>198</v>
      </c>
      <c r="BN3" s="20" t="s">
        <v>198</v>
      </c>
      <c r="BO3" s="20" t="s">
        <v>198</v>
      </c>
      <c r="BP3" s="20" t="s">
        <v>198</v>
      </c>
      <c r="BQ3" s="20" t="s">
        <v>198</v>
      </c>
      <c r="BR3" s="20" t="s">
        <v>198</v>
      </c>
      <c r="BS3" s="20" t="s">
        <v>198</v>
      </c>
      <c r="BT3" s="20" t="s">
        <v>198</v>
      </c>
      <c r="BU3" s="20" t="s">
        <v>198</v>
      </c>
      <c r="BV3" s="20" t="s">
        <v>198</v>
      </c>
      <c r="BW3" s="20" t="s">
        <v>198</v>
      </c>
      <c r="BX3" s="20" t="s">
        <v>198</v>
      </c>
      <c r="BY3" s="20" t="s">
        <v>198</v>
      </c>
      <c r="BZ3" s="20" t="s">
        <v>198</v>
      </c>
      <c r="CA3" s="20" t="s">
        <v>198</v>
      </c>
      <c r="CB3" s="20" t="s">
        <v>198</v>
      </c>
      <c r="CC3" s="20" t="s">
        <v>198</v>
      </c>
      <c r="CD3" s="20" t="s">
        <v>198</v>
      </c>
      <c r="CE3" s="20" t="s">
        <v>198</v>
      </c>
      <c r="CF3" s="20" t="s">
        <v>198</v>
      </c>
      <c r="CG3" s="20" t="s">
        <v>198</v>
      </c>
      <c r="CH3" s="20" t="s">
        <v>198</v>
      </c>
      <c r="CI3" s="20" t="s">
        <v>198</v>
      </c>
      <c r="CJ3" s="35" t="s">
        <v>206</v>
      </c>
      <c r="CK3" s="35" t="s">
        <v>206</v>
      </c>
      <c r="CL3" s="35" t="s">
        <v>210</v>
      </c>
      <c r="CM3" s="20"/>
      <c r="CN3" s="20"/>
      <c r="CO3" s="20"/>
      <c r="CP3" s="20"/>
      <c r="CQ3" s="20"/>
      <c r="CR3" s="20"/>
      <c r="CS3" s="20"/>
      <c r="CT3" s="20"/>
      <c r="CU3" s="20"/>
      <c r="CV3" s="20"/>
      <c r="CW3" s="20"/>
      <c r="CX3" s="20"/>
      <c r="CY3" s="20"/>
      <c r="CZ3" s="20"/>
      <c r="DA3" s="20"/>
      <c r="DB3" s="20"/>
      <c r="DC3" s="20"/>
      <c r="DD3" s="20"/>
      <c r="DE3" s="20"/>
      <c r="DF3" s="20"/>
      <c r="DG3" s="20"/>
      <c r="DH3" s="20"/>
      <c r="DI3" s="20"/>
      <c r="DJ3" s="20"/>
      <c r="DK3" s="20"/>
      <c r="DL3" s="20"/>
      <c r="DM3" s="20"/>
      <c r="DN3" s="34" t="s">
        <v>203</v>
      </c>
      <c r="DO3" s="34" t="s">
        <v>203</v>
      </c>
      <c r="DP3" s="34" t="s">
        <v>203</v>
      </c>
      <c r="DQ3" s="35" t="s">
        <v>206</v>
      </c>
      <c r="DR3" s="34" t="s">
        <v>203</v>
      </c>
      <c r="DS3" s="34" t="s">
        <v>203</v>
      </c>
      <c r="DT3" s="35" t="s">
        <v>206</v>
      </c>
      <c r="DU3" s="34" t="s">
        <v>203</v>
      </c>
      <c r="DV3" s="34" t="s">
        <v>203</v>
      </c>
      <c r="DW3" s="35" t="s">
        <v>206</v>
      </c>
      <c r="DX3" s="34" t="s">
        <v>203</v>
      </c>
      <c r="DY3" s="34" t="s">
        <v>203</v>
      </c>
      <c r="DZ3" s="35" t="s">
        <v>206</v>
      </c>
      <c r="EA3" s="34" t="s">
        <v>203</v>
      </c>
      <c r="EB3" s="34" t="s">
        <v>203</v>
      </c>
      <c r="EC3" s="35" t="s">
        <v>206</v>
      </c>
      <c r="ED3" s="34" t="s">
        <v>203</v>
      </c>
      <c r="EE3" s="34" t="s">
        <v>203</v>
      </c>
      <c r="EF3" s="35" t="s">
        <v>206</v>
      </c>
      <c r="EG3" s="34" t="s">
        <v>203</v>
      </c>
      <c r="EH3" s="34" t="s">
        <v>203</v>
      </c>
      <c r="EI3" s="35" t="s">
        <v>206</v>
      </c>
      <c r="EJ3" s="34" t="s">
        <v>203</v>
      </c>
      <c r="EK3" s="34" t="s">
        <v>203</v>
      </c>
      <c r="EL3" s="35" t="s">
        <v>206</v>
      </c>
      <c r="EM3" s="34" t="s">
        <v>203</v>
      </c>
      <c r="EN3" s="34" t="s">
        <v>203</v>
      </c>
      <c r="EO3" s="35" t="s">
        <v>206</v>
      </c>
      <c r="EP3" s="34" t="s">
        <v>203</v>
      </c>
      <c r="EQ3" s="34" t="s">
        <v>203</v>
      </c>
      <c r="ER3" s="35" t="s">
        <v>206</v>
      </c>
      <c r="ES3" s="34" t="s">
        <v>203</v>
      </c>
      <c r="ET3" s="34" t="s">
        <v>203</v>
      </c>
      <c r="EU3" s="35" t="s">
        <v>206</v>
      </c>
      <c r="EV3" s="34" t="s">
        <v>203</v>
      </c>
      <c r="EW3" s="34" t="s">
        <v>203</v>
      </c>
      <c r="EX3" s="35" t="s">
        <v>206</v>
      </c>
      <c r="EY3" s="34" t="s">
        <v>203</v>
      </c>
      <c r="EZ3" s="34" t="s">
        <v>203</v>
      </c>
      <c r="FA3" s="35" t="s">
        <v>206</v>
      </c>
      <c r="FB3" s="34" t="s">
        <v>203</v>
      </c>
      <c r="FC3" s="34" t="s">
        <v>203</v>
      </c>
      <c r="FD3" s="35" t="s">
        <v>206</v>
      </c>
      <c r="FE3" s="34" t="s">
        <v>203</v>
      </c>
      <c r="FF3" s="34" t="s">
        <v>203</v>
      </c>
      <c r="FG3" s="35" t="s">
        <v>206</v>
      </c>
      <c r="FH3" s="34" t="s">
        <v>203</v>
      </c>
      <c r="FI3" s="34" t="s">
        <v>203</v>
      </c>
      <c r="FJ3" s="35" t="s">
        <v>206</v>
      </c>
      <c r="FK3" s="34" t="s">
        <v>203</v>
      </c>
      <c r="FL3" s="34" t="s">
        <v>203</v>
      </c>
      <c r="FM3" s="35" t="s">
        <v>206</v>
      </c>
      <c r="FN3" s="34" t="s">
        <v>203</v>
      </c>
      <c r="FO3" s="34" t="s">
        <v>203</v>
      </c>
      <c r="FP3" s="35" t="s">
        <v>206</v>
      </c>
      <c r="FQ3" s="34" t="s">
        <v>203</v>
      </c>
      <c r="FR3" s="34" t="s">
        <v>203</v>
      </c>
      <c r="FS3" s="35" t="s">
        <v>206</v>
      </c>
      <c r="FT3" s="34" t="s">
        <v>203</v>
      </c>
      <c r="FU3" s="34" t="s">
        <v>203</v>
      </c>
      <c r="FV3" s="35" t="s">
        <v>206</v>
      </c>
    </row>
    <row r="4" spans="1:178" s="71" customFormat="1" ht="54" customHeight="1" x14ac:dyDescent="0.35">
      <c r="A4" s="71" t="s">
        <v>0</v>
      </c>
      <c r="B4" s="71" t="s">
        <v>1</v>
      </c>
      <c r="C4" s="71" t="s">
        <v>2</v>
      </c>
      <c r="D4" s="71" t="s">
        <v>3</v>
      </c>
      <c r="E4" s="71" t="s">
        <v>4</v>
      </c>
      <c r="F4" s="71" t="s">
        <v>5</v>
      </c>
      <c r="G4" s="71" t="s">
        <v>6</v>
      </c>
      <c r="H4" s="71" t="s">
        <v>111</v>
      </c>
      <c r="I4" s="71" t="s">
        <v>7</v>
      </c>
      <c r="J4" s="71" t="s">
        <v>8</v>
      </c>
      <c r="K4" s="71" t="s">
        <v>9</v>
      </c>
      <c r="L4" s="71" t="s">
        <v>10</v>
      </c>
      <c r="M4" s="71" t="s">
        <v>11</v>
      </c>
      <c r="N4" s="71" t="s">
        <v>12</v>
      </c>
      <c r="O4" s="71" t="s">
        <v>13</v>
      </c>
      <c r="P4" s="71" t="s">
        <v>14</v>
      </c>
      <c r="Q4" s="71" t="s">
        <v>15</v>
      </c>
      <c r="R4" s="71" t="s">
        <v>16</v>
      </c>
      <c r="S4" s="71" t="s">
        <v>17</v>
      </c>
      <c r="T4" s="71" t="s">
        <v>18</v>
      </c>
      <c r="U4" s="71" t="s">
        <v>19</v>
      </c>
      <c r="V4" s="71" t="s">
        <v>20</v>
      </c>
      <c r="W4" s="71" t="s">
        <v>21</v>
      </c>
      <c r="X4" s="71" t="s">
        <v>22</v>
      </c>
      <c r="Y4" s="71" t="s">
        <v>23</v>
      </c>
      <c r="Z4" s="71" t="s">
        <v>24</v>
      </c>
      <c r="AA4" s="71" t="s">
        <v>455</v>
      </c>
      <c r="AB4" s="71" t="s">
        <v>25</v>
      </c>
      <c r="AC4" s="71" t="s">
        <v>26</v>
      </c>
      <c r="AD4" s="71" t="s">
        <v>27</v>
      </c>
      <c r="AE4" s="72" t="s">
        <v>232</v>
      </c>
      <c r="AF4" s="71" t="s">
        <v>28</v>
      </c>
      <c r="AG4" s="71" t="s">
        <v>29</v>
      </c>
      <c r="AH4" s="71" t="s">
        <v>30</v>
      </c>
      <c r="AI4" s="71" t="s">
        <v>31</v>
      </c>
      <c r="AJ4" s="71" t="s">
        <v>32</v>
      </c>
      <c r="AK4" s="71" t="s">
        <v>33</v>
      </c>
      <c r="AL4" s="71" t="s">
        <v>531</v>
      </c>
      <c r="AM4" s="71" t="s">
        <v>532</v>
      </c>
      <c r="AN4" s="71" t="s">
        <v>461</v>
      </c>
      <c r="AO4" s="71" t="s">
        <v>462</v>
      </c>
      <c r="AP4" s="71" t="s">
        <v>34</v>
      </c>
      <c r="AQ4" s="74" t="s">
        <v>235</v>
      </c>
      <c r="AR4" s="71" t="s">
        <v>35</v>
      </c>
      <c r="AS4" s="71" t="s">
        <v>36</v>
      </c>
      <c r="AT4" s="74" t="s">
        <v>250</v>
      </c>
      <c r="AU4" s="71" t="s">
        <v>37</v>
      </c>
      <c r="AV4" s="71" t="s">
        <v>38</v>
      </c>
      <c r="AW4" s="71" t="s">
        <v>39</v>
      </c>
      <c r="AX4" s="71" t="s">
        <v>40</v>
      </c>
      <c r="AY4" s="71" t="s">
        <v>41</v>
      </c>
      <c r="AZ4" s="71" t="s">
        <v>42</v>
      </c>
      <c r="BA4" s="71" t="s">
        <v>43</v>
      </c>
      <c r="BB4" s="71" t="s">
        <v>533</v>
      </c>
      <c r="BC4" s="71" t="s">
        <v>534</v>
      </c>
      <c r="BD4" s="71" t="s">
        <v>44</v>
      </c>
      <c r="BE4" s="71" t="s">
        <v>45</v>
      </c>
      <c r="BF4" s="71" t="s">
        <v>46</v>
      </c>
      <c r="BG4" s="71" t="s">
        <v>47</v>
      </c>
      <c r="BH4" s="71" t="s">
        <v>48</v>
      </c>
      <c r="BI4" s="71" t="s">
        <v>49</v>
      </c>
      <c r="BJ4" s="71" t="s">
        <v>50</v>
      </c>
      <c r="BK4" s="71" t="s">
        <v>51</v>
      </c>
      <c r="BL4" s="71" t="s">
        <v>52</v>
      </c>
      <c r="BM4" s="71" t="s">
        <v>53</v>
      </c>
      <c r="BN4" s="71" t="s">
        <v>54</v>
      </c>
      <c r="BO4" s="71" t="s">
        <v>55</v>
      </c>
      <c r="BP4" s="71" t="s">
        <v>56</v>
      </c>
      <c r="BQ4" s="71" t="s">
        <v>57</v>
      </c>
      <c r="BR4" s="71" t="s">
        <v>58</v>
      </c>
      <c r="BS4" s="71" t="s">
        <v>59</v>
      </c>
      <c r="BT4" s="71" t="s">
        <v>60</v>
      </c>
      <c r="BU4" s="71" t="s">
        <v>61</v>
      </c>
      <c r="BV4" s="71" t="s">
        <v>62</v>
      </c>
      <c r="BW4" s="71" t="s">
        <v>63</v>
      </c>
      <c r="BX4" s="71" t="s">
        <v>64</v>
      </c>
      <c r="BY4" s="71" t="s">
        <v>65</v>
      </c>
      <c r="BZ4" s="71" t="s">
        <v>66</v>
      </c>
      <c r="CA4" s="71" t="s">
        <v>67</v>
      </c>
      <c r="CB4" s="71" t="s">
        <v>68</v>
      </c>
      <c r="CC4" s="71" t="s">
        <v>69</v>
      </c>
      <c r="CD4" s="71" t="s">
        <v>70</v>
      </c>
      <c r="CE4" s="71" t="s">
        <v>71</v>
      </c>
      <c r="CF4" s="71" t="s">
        <v>72</v>
      </c>
      <c r="CG4" s="71" t="s">
        <v>73</v>
      </c>
      <c r="CH4" s="71" t="s">
        <v>74</v>
      </c>
      <c r="CI4" s="71" t="s">
        <v>75</v>
      </c>
      <c r="CJ4" s="71" t="s">
        <v>76</v>
      </c>
      <c r="CK4" s="71" t="s">
        <v>77</v>
      </c>
      <c r="CL4" s="71" t="s">
        <v>78</v>
      </c>
      <c r="CM4" s="71" t="s">
        <v>79</v>
      </c>
      <c r="CN4" s="71" t="s">
        <v>80</v>
      </c>
      <c r="CO4" s="71" t="s">
        <v>81</v>
      </c>
      <c r="CP4" s="71" t="s">
        <v>82</v>
      </c>
      <c r="CQ4" s="71" t="s">
        <v>83</v>
      </c>
      <c r="CR4" s="71" t="s">
        <v>84</v>
      </c>
      <c r="CS4" s="71" t="s">
        <v>85</v>
      </c>
      <c r="CT4" s="71" t="s">
        <v>86</v>
      </c>
      <c r="CU4" s="71" t="s">
        <v>87</v>
      </c>
      <c r="CV4" s="71" t="s">
        <v>88</v>
      </c>
      <c r="CW4" s="71" t="s">
        <v>89</v>
      </c>
      <c r="CX4" s="71" t="s">
        <v>90</v>
      </c>
      <c r="CY4" s="71" t="s">
        <v>91</v>
      </c>
      <c r="CZ4" s="71" t="s">
        <v>92</v>
      </c>
      <c r="DA4" s="71" t="s">
        <v>93</v>
      </c>
      <c r="DB4" s="71" t="s">
        <v>94</v>
      </c>
      <c r="DC4" s="71" t="s">
        <v>95</v>
      </c>
      <c r="DD4" s="71" t="s">
        <v>96</v>
      </c>
      <c r="DE4" s="71" t="s">
        <v>97</v>
      </c>
      <c r="DF4" s="71" t="s">
        <v>98</v>
      </c>
      <c r="DG4" s="71" t="s">
        <v>99</v>
      </c>
      <c r="DH4" s="71" t="s">
        <v>100</v>
      </c>
      <c r="DI4" s="71" t="s">
        <v>101</v>
      </c>
      <c r="DJ4" s="71" t="s">
        <v>102</v>
      </c>
      <c r="DK4" s="71" t="s">
        <v>103</v>
      </c>
      <c r="DL4" s="71" t="s">
        <v>535</v>
      </c>
      <c r="DM4" s="71" t="s">
        <v>536</v>
      </c>
      <c r="DN4" s="72" t="s">
        <v>297</v>
      </c>
      <c r="DO4" s="73" t="s">
        <v>299</v>
      </c>
      <c r="DP4" s="72" t="s">
        <v>272</v>
      </c>
      <c r="DQ4" s="72" t="s">
        <v>252</v>
      </c>
      <c r="DR4" s="73" t="s">
        <v>299</v>
      </c>
      <c r="DS4" s="72" t="s">
        <v>274</v>
      </c>
      <c r="DT4" s="72" t="s">
        <v>253</v>
      </c>
      <c r="DU4" s="73" t="s">
        <v>299</v>
      </c>
      <c r="DV4" s="72" t="s">
        <v>277</v>
      </c>
      <c r="DW4" s="72" t="s">
        <v>254</v>
      </c>
      <c r="DX4" s="73" t="s">
        <v>299</v>
      </c>
      <c r="DY4" s="72" t="s">
        <v>278</v>
      </c>
      <c r="DZ4" s="72" t="s">
        <v>255</v>
      </c>
      <c r="EA4" s="73" t="s">
        <v>299</v>
      </c>
      <c r="EB4" s="72" t="s">
        <v>292</v>
      </c>
      <c r="EC4" s="72" t="s">
        <v>256</v>
      </c>
      <c r="ED4" s="73" t="s">
        <v>299</v>
      </c>
      <c r="EE4" s="72" t="s">
        <v>293</v>
      </c>
      <c r="EF4" s="72" t="s">
        <v>257</v>
      </c>
      <c r="EG4" s="73" t="s">
        <v>299</v>
      </c>
      <c r="EH4" s="72" t="s">
        <v>291</v>
      </c>
      <c r="EI4" s="72" t="s">
        <v>258</v>
      </c>
      <c r="EJ4" s="73" t="s">
        <v>299</v>
      </c>
      <c r="EK4" s="72" t="s">
        <v>290</v>
      </c>
      <c r="EL4" s="72" t="s">
        <v>259</v>
      </c>
      <c r="EM4" s="73" t="s">
        <v>299</v>
      </c>
      <c r="EN4" s="72" t="s">
        <v>289</v>
      </c>
      <c r="EO4" s="72" t="s">
        <v>260</v>
      </c>
      <c r="EP4" s="73" t="s">
        <v>299</v>
      </c>
      <c r="EQ4" s="72" t="s">
        <v>288</v>
      </c>
      <c r="ER4" s="72" t="s">
        <v>261</v>
      </c>
      <c r="ES4" s="73" t="s">
        <v>299</v>
      </c>
      <c r="ET4" s="72" t="s">
        <v>287</v>
      </c>
      <c r="EU4" s="72" t="s">
        <v>262</v>
      </c>
      <c r="EV4" s="73" t="s">
        <v>299</v>
      </c>
      <c r="EW4" s="72" t="s">
        <v>286</v>
      </c>
      <c r="EX4" s="72" t="s">
        <v>263</v>
      </c>
      <c r="EY4" s="73" t="s">
        <v>299</v>
      </c>
      <c r="EZ4" s="72" t="s">
        <v>285</v>
      </c>
      <c r="FA4" s="72" t="s">
        <v>264</v>
      </c>
      <c r="FB4" s="73" t="s">
        <v>299</v>
      </c>
      <c r="FC4" s="72" t="s">
        <v>284</v>
      </c>
      <c r="FD4" s="72" t="s">
        <v>265</v>
      </c>
      <c r="FE4" s="73" t="s">
        <v>299</v>
      </c>
      <c r="FF4" s="72" t="s">
        <v>283</v>
      </c>
      <c r="FG4" s="72" t="s">
        <v>266</v>
      </c>
      <c r="FH4" s="73" t="s">
        <v>299</v>
      </c>
      <c r="FI4" s="72" t="s">
        <v>282</v>
      </c>
      <c r="FJ4" s="72" t="s">
        <v>267</v>
      </c>
      <c r="FK4" s="73" t="s">
        <v>299</v>
      </c>
      <c r="FL4" s="72" t="s">
        <v>281</v>
      </c>
      <c r="FM4" s="72" t="s">
        <v>268</v>
      </c>
      <c r="FN4" s="73" t="s">
        <v>299</v>
      </c>
      <c r="FO4" s="72" t="s">
        <v>280</v>
      </c>
      <c r="FP4" s="72" t="s">
        <v>269</v>
      </c>
      <c r="FQ4" s="73" t="s">
        <v>299</v>
      </c>
      <c r="FR4" s="72" t="s">
        <v>279</v>
      </c>
      <c r="FS4" s="72" t="s">
        <v>270</v>
      </c>
      <c r="FT4" s="73" t="s">
        <v>299</v>
      </c>
      <c r="FU4" s="72" t="s">
        <v>276</v>
      </c>
      <c r="FV4" s="72" t="s">
        <v>271</v>
      </c>
    </row>
    <row r="5" spans="1:178" x14ac:dyDescent="0.35">
      <c r="A5" s="3"/>
      <c r="B5" s="3"/>
      <c r="C5" s="9"/>
      <c r="D5" s="3"/>
      <c r="E5" s="3"/>
      <c r="F5" s="3"/>
      <c r="G5" s="3"/>
      <c r="H5" s="9"/>
      <c r="I5" s="3"/>
      <c r="J5" s="3"/>
      <c r="K5" s="9"/>
      <c r="L5" s="2"/>
      <c r="M5" s="3"/>
      <c r="N5" s="9"/>
      <c r="O5" s="9"/>
      <c r="P5" s="77"/>
      <c r="Q5" s="2"/>
      <c r="R5" s="12"/>
      <c r="S5" s="12"/>
      <c r="T5" s="10"/>
      <c r="U5" s="10"/>
      <c r="V5" s="10"/>
      <c r="W5" s="11"/>
      <c r="X5" s="11"/>
      <c r="Y5" s="11"/>
      <c r="Z5" s="9"/>
      <c r="AA5" s="2"/>
      <c r="AB5" s="2"/>
      <c r="AC5" s="2"/>
      <c r="AD5" s="34"/>
      <c r="AE5" s="9"/>
      <c r="AF5" s="2"/>
      <c r="AG5" s="2"/>
      <c r="AH5" s="2"/>
      <c r="AI5" s="3"/>
      <c r="AJ5" s="2"/>
      <c r="AK5" s="2"/>
      <c r="AL5" s="2"/>
      <c r="AM5" s="2"/>
      <c r="AN5" s="2"/>
      <c r="AO5" s="2"/>
      <c r="AP5" s="34"/>
      <c r="AQ5" s="9"/>
      <c r="AR5" s="10"/>
      <c r="AS5" s="34"/>
      <c r="AT5" s="19"/>
      <c r="AU5" s="2"/>
      <c r="AV5" s="2"/>
      <c r="AW5" s="2"/>
      <c r="AX5" s="2"/>
      <c r="AY5" s="3"/>
      <c r="AZ5" s="3"/>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9"/>
      <c r="CK5" s="9"/>
      <c r="CL5" s="9"/>
      <c r="CM5" s="2"/>
      <c r="CN5" s="2"/>
      <c r="CO5" s="2"/>
      <c r="CP5" s="2"/>
      <c r="CQ5" s="2"/>
      <c r="CR5" s="2"/>
      <c r="CS5" s="2"/>
      <c r="CT5" s="2"/>
      <c r="CU5" s="2"/>
      <c r="CV5" s="2"/>
      <c r="CW5" s="2"/>
      <c r="CX5" s="2"/>
      <c r="CY5" s="2"/>
      <c r="CZ5" s="2"/>
      <c r="DA5" s="2"/>
      <c r="DB5" s="2"/>
      <c r="DC5" s="2"/>
      <c r="DD5" s="2"/>
      <c r="DE5" s="2"/>
      <c r="DF5" s="2"/>
      <c r="DG5" s="2"/>
      <c r="DH5" s="2"/>
      <c r="DI5" s="2"/>
      <c r="DJ5" s="2"/>
      <c r="DK5" s="2"/>
      <c r="DL5" s="2"/>
      <c r="DM5" s="2"/>
      <c r="DN5" t="str">
        <f t="shared" ref="DN5:DN15" si="0">IF($H5="","",IF(VLOOKUP($H5,Specificdata,2,FALSE)=0,"",IF($H5&lt;&gt;"",(VLOOKUP($H5,Specificdata,2,FALSE)),"ERR")))</f>
        <v/>
      </c>
      <c r="DO5" t="str">
        <f t="shared" ref="DO5:DO15" si="1">IF($H5="","",IF(VLOOKUP($H5,Specificdata,4,FALSE)=0,"",IF($H5&lt;&gt;"",(VLOOKUP($H5,Specificdata,4,FALSE)),"ERR")))</f>
        <v/>
      </c>
      <c r="DP5" t="str">
        <f t="shared" ref="DP5:DP15" si="2">IF($H5="","",IF(VLOOKUP($H5,Specificdata,5,FALSE)=0,"",IF($H5&lt;&gt;"",(VLOOKUP($H5,Specificdata,5,FALSE)),"ERR")))</f>
        <v/>
      </c>
      <c r="DR5" t="str">
        <f t="shared" ref="DR5:DR15" si="3">IF($H5="","",IF(VLOOKUP($H5,Specificdata,7,FALSE)=0,"",IF($H5&lt;&gt;"",(VLOOKUP($H5,Specificdata,7,FALSE)),"ERR")))</f>
        <v/>
      </c>
      <c r="DS5" t="str">
        <f t="shared" ref="DS5:DS15" si="4">IF($H5="","",IF(VLOOKUP($H5,Specificdata,8,FALSE)=0,"",IF($H5&lt;&gt;"",(VLOOKUP($H5,Specificdata,8,FALSE)),"ERR")))</f>
        <v/>
      </c>
      <c r="DU5" t="str">
        <f t="shared" ref="DU5:DU15" si="5">IF($H5="","",IF(VLOOKUP($H5,Specificdata,10,FALSE)=0,"",IF($H5&lt;&gt;"",(VLOOKUP($H5,Specificdata,10,FALSE)),"ERR")))</f>
        <v/>
      </c>
      <c r="DV5" t="str">
        <f t="shared" ref="DV5:DV15" si="6">IF($H5="","",IF(VLOOKUP($H5,Specificdata,11,FALSE)=0,"",IF($H5&lt;&gt;"",(VLOOKUP($H5,Specificdata,11,FALSE)),"ERR")))</f>
        <v/>
      </c>
      <c r="DX5" t="str">
        <f t="shared" ref="DX5:DX15" si="7">IF($H5="","",IF(VLOOKUP($H5,Specificdata,13,FALSE)=0,"",IF($H5&lt;&gt;"",(VLOOKUP($H5,Specificdata,13,FALSE)),"ERR")))</f>
        <v/>
      </c>
      <c r="DY5" t="str">
        <f t="shared" ref="DY5:DY15" si="8">IF($H5="","",IF(VLOOKUP($H5,Specificdata,14,FALSE)=0,"",IF($H5&lt;&gt;"",(VLOOKUP($H5,Specificdata,14,FALSE)),"ERR")))</f>
        <v/>
      </c>
      <c r="EA5" t="str">
        <f t="shared" ref="EA5:EA15" si="9">IF($H5="","",IF(VLOOKUP($H5,Specificdata,16,FALSE)=0,"",IF($H5&lt;&gt;"",(VLOOKUP($H5,Specificdata,16,FALSE)),"ERR")))</f>
        <v/>
      </c>
      <c r="EB5" t="str">
        <f t="shared" ref="EB5:EB15" si="10">IF($H5="","",IF(VLOOKUP($H5,Specificdata,17,FALSE)=0,"",IF($H5&lt;&gt;"",(VLOOKUP($H5,Specificdata,17,FALSE)),"ERR")))</f>
        <v/>
      </c>
      <c r="ED5" t="str">
        <f t="shared" ref="ED5:ED15" si="11">IF($H5="","",IF(VLOOKUP($H5,Specificdata,19,FALSE)=0,"",IF($H5&lt;&gt;"",(VLOOKUP($H5,Specificdata,19,FALSE)),"ERR")))</f>
        <v/>
      </c>
      <c r="EE5" t="str">
        <f t="shared" ref="EE5:EE15" si="12">IF($H5="","",IF(VLOOKUP($H5,Specificdata,20,FALSE)=0,"",IF($H5&lt;&gt;"",(VLOOKUP($H5,Specificdata,20,FALSE)),"ERR")))</f>
        <v/>
      </c>
      <c r="EG5" t="str">
        <f t="shared" ref="EG5:EG15" si="13">IF($H5="","",IF(VLOOKUP($H5,Specificdata,22,FALSE)=0,"",IF($H5&lt;&gt;"",(VLOOKUP($H5,Specificdata,22,FALSE)),"ERR")))</f>
        <v/>
      </c>
      <c r="EH5" t="str">
        <f t="shared" ref="EH5:EH15" si="14">IF($H5="","",IF(VLOOKUP($H5,Specificdata,23,FALSE)=0,"",IF($H5&lt;&gt;"",(VLOOKUP($H5,Specificdata,23,FALSE)),"ERR")))</f>
        <v/>
      </c>
      <c r="EJ5" t="str">
        <f t="shared" ref="EJ5:EJ15" si="15">IF($H5="","",IF(VLOOKUP($H5,Specificdata,25,FALSE)=0,"",IF($H5&lt;&gt;"",(VLOOKUP($H5,Specificdata,25,FALSE)),"ERR")))</f>
        <v/>
      </c>
      <c r="EK5" t="str">
        <f t="shared" ref="EK5:EK15" si="16">IF($H5="","",IF(VLOOKUP($H5,Specificdata,26,FALSE)=0,"",IF($H5&lt;&gt;"",(VLOOKUP($H5,Specificdata,26,FALSE)),"ERR")))</f>
        <v/>
      </c>
      <c r="EM5" t="str">
        <f t="shared" ref="EM5:EM15" si="17">IF($H5="","",IF(VLOOKUP($H5,Specificdata,28,FALSE)=0,"",IF($H5&lt;&gt;"",(VLOOKUP($H5,Specificdata,28,FALSE)),"ERR")))</f>
        <v/>
      </c>
      <c r="EN5" t="str">
        <f t="shared" ref="EN5:EN15" si="18">IF($H5="","",IF(VLOOKUP($H5,Specificdata,29,FALSE)=0,"",IF($H5&lt;&gt;"",(VLOOKUP($H5,Specificdata,29,FALSE)),"ERR")))</f>
        <v/>
      </c>
      <c r="EP5" t="str">
        <f t="shared" ref="EP5:EP15" si="19">IF($H5="","",IF(VLOOKUP($H5,Specificdata,31,FALSE)=0,"",IF($H5&lt;&gt;"",(VLOOKUP($H5,Specificdata,31,FALSE)),"ERR")))</f>
        <v/>
      </c>
      <c r="EQ5" t="str">
        <f t="shared" ref="EQ5:EQ15" si="20">IF($H5="","",IF(VLOOKUP($H5,Specificdata,32,FALSE)=0,"",IF($H5&lt;&gt;"",(VLOOKUP($H5,Specificdata,32,FALSE)),"ERR")))</f>
        <v/>
      </c>
      <c r="ES5" t="str">
        <f t="shared" ref="ES5:ES15" si="21">IF($H5="","",IF(VLOOKUP($H5,Specificdata,34,FALSE)=0,"",IF($H5&lt;&gt;"",(VLOOKUP($H5,Specificdata,34,FALSE)),"ERR")))</f>
        <v/>
      </c>
      <c r="ET5" t="str">
        <f t="shared" ref="ET5:ET15" si="22">IF($H5="","",IF(VLOOKUP($H5,Specificdata,35,FALSE)=0,"",IF($H5&lt;&gt;"",(VLOOKUP($H5,Specificdata,35,FALSE)),"ERR")))</f>
        <v/>
      </c>
      <c r="EV5" t="str">
        <f t="shared" ref="EV5:EV15" si="23">IF($H5="","",IF(VLOOKUP($H5,Specificdata,37,FALSE)=0,"",IF($H5&lt;&gt;"",(VLOOKUP($H5,Specificdata,37,FALSE)),"ERR")))</f>
        <v/>
      </c>
      <c r="EW5" t="str">
        <f t="shared" ref="EW5:EW15" si="24">IF($H5="","",IF(VLOOKUP($H5,Specificdata,38,FALSE)=0,"",IF($H5&lt;&gt;"",(VLOOKUP($H5,Specificdata,38,FALSE)),"ERR")))</f>
        <v/>
      </c>
      <c r="EY5" t="str">
        <f t="shared" ref="EY5:EY15" si="25">IF($H5="","",IF(VLOOKUP($H5,Specificdata,40,FALSE)=0,"",IF($H5&lt;&gt;"",(VLOOKUP($H5,Specificdata,40,FALSE)),"ERR")))</f>
        <v/>
      </c>
      <c r="EZ5" t="str">
        <f t="shared" ref="EZ5:EZ15" si="26">IF($H5="","",IF(VLOOKUP($H5,Specificdata,41,FALSE)=0,"",IF($H5&lt;&gt;"",(VLOOKUP($H5,Specificdata,41,FALSE)),"ERR")))</f>
        <v/>
      </c>
      <c r="FB5" t="str">
        <f t="shared" ref="FB5:FB15" si="27">IF($H5="","",IF(VLOOKUP($H5,Specificdata,43,FALSE)=0,"",IF($H5&lt;&gt;"",(VLOOKUP($H5,Specificdata,43,FALSE)),"ERR")))</f>
        <v/>
      </c>
      <c r="FC5" t="str">
        <f t="shared" ref="FC5:FC15" si="28">IF($H5="","",IF(VLOOKUP($H5,Specificdata,44,FALSE)=0,"",IF($H5&lt;&gt;"",(VLOOKUP($H5,Specificdata,44,FALSE)),"ERR")))</f>
        <v/>
      </c>
      <c r="FE5" t="str">
        <f t="shared" ref="FE5:FE15" si="29">IF($H5="","",IF(VLOOKUP($H5,Specificdata,46,FALSE)=0,"",IF($H5&lt;&gt;"",(VLOOKUP($H5,Specificdata,46,FALSE)),"ERR")))</f>
        <v/>
      </c>
      <c r="FF5" t="str">
        <f t="shared" ref="FF5:FF15" si="30">IF($H5="","",IF(VLOOKUP($H5,Specificdata,47,FALSE)=0,"",IF($H5&lt;&gt;"",(VLOOKUP($H5,Specificdata,47,FALSE)),"ERR")))</f>
        <v/>
      </c>
      <c r="FH5" t="str">
        <f t="shared" ref="FH5:FH15" si="31">IF($H5="","",IF(VLOOKUP($H5,Specificdata,49,FALSE)=0,"",IF($H5&lt;&gt;"",(VLOOKUP($H5,Specificdata,49,FALSE)),"ERR")))</f>
        <v/>
      </c>
      <c r="FI5" t="str">
        <f t="shared" ref="FI5:FI15" si="32">IF($H5="","",IF(VLOOKUP($H5,Specificdata,50,FALSE)=0,"",IF($H5&lt;&gt;"",(VLOOKUP($H5,Specificdata,50,FALSE)),"ERR")))</f>
        <v/>
      </c>
      <c r="FK5" t="str">
        <f t="shared" ref="FK5:FK15" si="33">IF($H5="","",IF(VLOOKUP($H5,Specificdata,52,FALSE)=0,"",IF($H5&lt;&gt;"",(VLOOKUP($H5,Specificdata,52,FALSE)),"ERR")))</f>
        <v/>
      </c>
      <c r="FL5" t="str">
        <f t="shared" ref="FL5:FL15" si="34">IF($H5="","",IF(VLOOKUP($H5,Specificdata,53,FALSE)=0,"",IF($H5&lt;&gt;"",(VLOOKUP($H5,Specificdata,53,FALSE)),"ERR")))</f>
        <v/>
      </c>
      <c r="FN5" t="str">
        <f t="shared" ref="FN5:FN15" si="35">IF($H5="","",IF(VLOOKUP($H5,Specificdata,55,FALSE)=0,"",IF($H5&lt;&gt;"",(VLOOKUP($H5,Specificdata,55,FALSE)),"ERR")))</f>
        <v/>
      </c>
      <c r="FO5" t="str">
        <f t="shared" ref="FO5:FO15" si="36">IF($H5="","",IF(VLOOKUP($H5,Specificdata,56,FALSE)=0,"",IF($H5&lt;&gt;"",(VLOOKUP($H5,Specificdata,56,FALSE)),"ERR")))</f>
        <v/>
      </c>
      <c r="FQ5" t="str">
        <f t="shared" ref="FQ5:FQ15" si="37">IF($H5="","",IF(VLOOKUP($H5,Specificdata,58,FALSE)=0,"",IF($H5&lt;&gt;"",(VLOOKUP($H5,Specificdata,58,FALSE)),"ERR")))</f>
        <v/>
      </c>
      <c r="FR5" t="str">
        <f t="shared" ref="FR5:FR15" si="38">IF($H5="","",IF(VLOOKUP($H5,Specificdata,59,FALSE)=0,"",IF($H5&lt;&gt;"",(VLOOKUP($H5,Specificdata,59,FALSE)),"ERR")))</f>
        <v/>
      </c>
      <c r="FT5" t="str">
        <f t="shared" ref="FT5:FT15" si="39">IF($H5="","",IF(VLOOKUP($H5,Specificdata,61,FALSE)=0,"",IF($H5&lt;&gt;"",(VLOOKUP($H5,Specificdata,61,FALSE)),"ERR")))</f>
        <v/>
      </c>
      <c r="FU5" t="str">
        <f t="shared" ref="FU5:FU15" si="40">IF($H5="","",IF(VLOOKUP($H5,Specificdata,62,FALSE)=0,"",IF($H5&lt;&gt;"",(VLOOKUP($H5,Specificdata,62,FALSE)),"ERR")))</f>
        <v/>
      </c>
    </row>
    <row r="6" spans="1:178" x14ac:dyDescent="0.35">
      <c r="A6" s="3"/>
      <c r="B6" s="3"/>
      <c r="C6" s="9"/>
      <c r="D6" s="3"/>
      <c r="E6" s="3"/>
      <c r="F6" s="3"/>
      <c r="G6" s="3"/>
      <c r="H6" s="9"/>
      <c r="I6" s="3"/>
      <c r="J6" s="3"/>
      <c r="K6" s="9"/>
      <c r="L6" s="2"/>
      <c r="M6" s="3"/>
      <c r="N6" s="9"/>
      <c r="O6" s="9"/>
      <c r="P6" s="9"/>
      <c r="Q6" s="2"/>
      <c r="R6" s="12"/>
      <c r="S6" s="12"/>
      <c r="T6" s="10"/>
      <c r="U6" s="10"/>
      <c r="V6" s="10"/>
      <c r="W6" s="11"/>
      <c r="X6" s="11"/>
      <c r="Y6" s="11"/>
      <c r="Z6" s="9"/>
      <c r="AA6" s="2"/>
      <c r="AB6" s="2"/>
      <c r="AC6" s="2"/>
      <c r="AD6" s="34"/>
      <c r="AE6" s="9"/>
      <c r="AF6" s="2"/>
      <c r="AG6" s="2"/>
      <c r="AH6" s="2"/>
      <c r="AI6" s="3"/>
      <c r="AJ6" s="2"/>
      <c r="AK6" s="2"/>
      <c r="AL6" s="2"/>
      <c r="AM6" s="2"/>
      <c r="AN6" s="2"/>
      <c r="AO6" s="2"/>
      <c r="AP6" s="34"/>
      <c r="AQ6" s="9"/>
      <c r="AR6" s="10"/>
      <c r="AS6" s="34"/>
      <c r="AT6" s="19"/>
      <c r="AU6" s="2"/>
      <c r="AV6" s="2"/>
      <c r="AW6" s="2"/>
      <c r="AX6" s="2"/>
      <c r="AY6" s="3"/>
      <c r="AZ6" s="3"/>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9"/>
      <c r="CK6" s="9"/>
      <c r="CL6" s="9"/>
      <c r="CM6" s="2"/>
      <c r="CN6" s="2"/>
      <c r="CO6" s="2"/>
      <c r="CP6" s="2"/>
      <c r="CQ6" s="2"/>
      <c r="CR6" s="2"/>
      <c r="CS6" s="2"/>
      <c r="CT6" s="2"/>
      <c r="CU6" s="2"/>
      <c r="CV6" s="2"/>
      <c r="CW6" s="2"/>
      <c r="CX6" s="2"/>
      <c r="CY6" s="2"/>
      <c r="CZ6" s="2"/>
      <c r="DA6" s="2"/>
      <c r="DB6" s="2"/>
      <c r="DC6" s="2"/>
      <c r="DD6" s="2"/>
      <c r="DE6" s="2"/>
      <c r="DF6" s="2"/>
      <c r="DG6" s="2"/>
      <c r="DH6" s="2"/>
      <c r="DI6" s="2"/>
      <c r="DJ6" s="2"/>
      <c r="DK6" s="2"/>
      <c r="DL6" s="2"/>
      <c r="DM6" s="2"/>
      <c r="DN6" t="str">
        <f t="shared" si="0"/>
        <v/>
      </c>
      <c r="DO6" t="str">
        <f t="shared" si="1"/>
        <v/>
      </c>
      <c r="DP6" t="str">
        <f t="shared" si="2"/>
        <v/>
      </c>
      <c r="DR6" t="str">
        <f t="shared" si="3"/>
        <v/>
      </c>
      <c r="DS6" t="str">
        <f t="shared" si="4"/>
        <v/>
      </c>
      <c r="DU6" t="str">
        <f t="shared" si="5"/>
        <v/>
      </c>
      <c r="DV6" t="str">
        <f t="shared" si="6"/>
        <v/>
      </c>
      <c r="DX6" t="str">
        <f t="shared" si="7"/>
        <v/>
      </c>
      <c r="DY6" t="str">
        <f t="shared" si="8"/>
        <v/>
      </c>
      <c r="EA6" t="str">
        <f t="shared" si="9"/>
        <v/>
      </c>
      <c r="EB6" t="str">
        <f t="shared" si="10"/>
        <v/>
      </c>
      <c r="ED6" t="str">
        <f t="shared" si="11"/>
        <v/>
      </c>
      <c r="EE6" t="str">
        <f t="shared" si="12"/>
        <v/>
      </c>
      <c r="EG6" t="str">
        <f t="shared" si="13"/>
        <v/>
      </c>
      <c r="EH6" t="str">
        <f t="shared" si="14"/>
        <v/>
      </c>
      <c r="EJ6" t="str">
        <f t="shared" si="15"/>
        <v/>
      </c>
      <c r="EK6" t="str">
        <f t="shared" si="16"/>
        <v/>
      </c>
      <c r="EM6" t="str">
        <f t="shared" si="17"/>
        <v/>
      </c>
      <c r="EN6" t="str">
        <f t="shared" si="18"/>
        <v/>
      </c>
      <c r="EP6" t="str">
        <f t="shared" si="19"/>
        <v/>
      </c>
      <c r="EQ6" t="str">
        <f t="shared" si="20"/>
        <v/>
      </c>
      <c r="ES6" t="str">
        <f t="shared" si="21"/>
        <v/>
      </c>
      <c r="ET6" t="str">
        <f t="shared" si="22"/>
        <v/>
      </c>
      <c r="EV6" t="str">
        <f t="shared" si="23"/>
        <v/>
      </c>
      <c r="EW6" t="str">
        <f t="shared" si="24"/>
        <v/>
      </c>
      <c r="EY6" t="str">
        <f t="shared" si="25"/>
        <v/>
      </c>
      <c r="EZ6" t="str">
        <f t="shared" si="26"/>
        <v/>
      </c>
      <c r="FB6" t="str">
        <f t="shared" si="27"/>
        <v/>
      </c>
      <c r="FC6" t="str">
        <f t="shared" si="28"/>
        <v/>
      </c>
      <c r="FE6" t="str">
        <f t="shared" si="29"/>
        <v/>
      </c>
      <c r="FF6" t="str">
        <f t="shared" si="30"/>
        <v/>
      </c>
      <c r="FH6" t="str">
        <f t="shared" si="31"/>
        <v/>
      </c>
      <c r="FI6" t="str">
        <f t="shared" si="32"/>
        <v/>
      </c>
      <c r="FK6" t="str">
        <f t="shared" si="33"/>
        <v/>
      </c>
      <c r="FL6" t="str">
        <f t="shared" si="34"/>
        <v/>
      </c>
      <c r="FN6" t="str">
        <f t="shared" si="35"/>
        <v/>
      </c>
      <c r="FO6" t="str">
        <f t="shared" si="36"/>
        <v/>
      </c>
      <c r="FQ6" t="str">
        <f t="shared" si="37"/>
        <v/>
      </c>
      <c r="FR6" t="str">
        <f t="shared" si="38"/>
        <v/>
      </c>
      <c r="FT6" t="str">
        <f t="shared" si="39"/>
        <v/>
      </c>
      <c r="FU6" t="str">
        <f t="shared" si="40"/>
        <v/>
      </c>
    </row>
    <row r="7" spans="1:178" x14ac:dyDescent="0.35">
      <c r="A7" s="3"/>
      <c r="B7" s="3"/>
      <c r="C7" s="9"/>
      <c r="D7" s="3" t="s">
        <v>197</v>
      </c>
      <c r="E7" s="3" t="e">
        <f t="shared" ref="E7:E9" si="41">VLOOKUP(H7,Codes,2,FALSE)</f>
        <v>#N/A</v>
      </c>
      <c r="F7" s="3" t="e">
        <f t="shared" ref="F7:F9" si="42">VLOOKUP(H7,Codes,3,FALSE)</f>
        <v>#N/A</v>
      </c>
      <c r="G7" s="3" t="e">
        <f t="shared" ref="G7:G9" si="43">VLOOKUP(H7,Codes,4,FALSE)</f>
        <v>#N/A</v>
      </c>
      <c r="H7" s="9"/>
      <c r="I7" s="3">
        <f t="shared" ref="I7:I9" si="44">sitecode</f>
        <v>0</v>
      </c>
      <c r="J7" s="3">
        <f t="shared" ref="J7:J9" si="45">buildingcode</f>
        <v>0</v>
      </c>
      <c r="K7" s="9"/>
      <c r="L7" s="2"/>
      <c r="M7" s="3" t="s">
        <v>105</v>
      </c>
      <c r="N7" s="9"/>
      <c r="O7" s="9"/>
      <c r="P7" s="9"/>
      <c r="Q7" s="2"/>
      <c r="R7" s="12"/>
      <c r="S7" s="12"/>
      <c r="T7" s="10"/>
      <c r="U7" s="10"/>
      <c r="V7" s="10"/>
      <c r="W7" s="11"/>
      <c r="X7" s="11"/>
      <c r="Y7" s="11"/>
      <c r="Z7" s="9"/>
      <c r="AA7" s="2"/>
      <c r="AB7" s="2"/>
      <c r="AC7" s="2"/>
      <c r="AD7" s="34"/>
      <c r="AE7" s="9"/>
      <c r="AF7" s="2"/>
      <c r="AG7" s="2"/>
      <c r="AH7" s="2"/>
      <c r="AI7" s="3"/>
      <c r="AJ7" s="2"/>
      <c r="AK7" s="2"/>
      <c r="AL7" s="2"/>
      <c r="AM7" s="2"/>
      <c r="AN7" s="2"/>
      <c r="AO7" s="2"/>
      <c r="AP7" s="34"/>
      <c r="AQ7" s="9"/>
      <c r="AR7" s="10"/>
      <c r="AS7" s="34"/>
      <c r="AT7" s="19"/>
      <c r="AU7" s="2"/>
      <c r="AV7" s="2"/>
      <c r="AW7" s="2"/>
      <c r="AX7" s="2"/>
      <c r="AY7" s="3"/>
      <c r="AZ7" s="3"/>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9"/>
      <c r="CK7" s="9"/>
      <c r="CL7" s="9"/>
      <c r="CM7" s="2"/>
      <c r="CN7" s="2"/>
      <c r="CO7" s="2"/>
      <c r="CP7" s="2"/>
      <c r="CQ7" s="2"/>
      <c r="CR7" s="2"/>
      <c r="CS7" s="2"/>
      <c r="CT7" s="2"/>
      <c r="CU7" s="2"/>
      <c r="CV7" s="2"/>
      <c r="CW7" s="2"/>
      <c r="CX7" s="2"/>
      <c r="CY7" s="2"/>
      <c r="CZ7" s="2"/>
      <c r="DA7" s="2"/>
      <c r="DB7" s="2"/>
      <c r="DC7" s="2"/>
      <c r="DD7" s="2"/>
      <c r="DE7" s="2"/>
      <c r="DF7" s="2"/>
      <c r="DG7" s="2"/>
      <c r="DH7" s="2"/>
      <c r="DI7" s="2"/>
      <c r="DJ7" s="2"/>
      <c r="DK7" s="2"/>
      <c r="DL7" s="2"/>
      <c r="DM7" s="2"/>
      <c r="DN7" t="str">
        <f t="shared" si="0"/>
        <v/>
      </c>
      <c r="DO7" t="str">
        <f t="shared" si="1"/>
        <v/>
      </c>
      <c r="DP7" t="str">
        <f t="shared" si="2"/>
        <v/>
      </c>
      <c r="DR7" t="str">
        <f t="shared" si="3"/>
        <v/>
      </c>
      <c r="DS7" t="str">
        <f t="shared" si="4"/>
        <v/>
      </c>
      <c r="DU7" t="str">
        <f t="shared" si="5"/>
        <v/>
      </c>
      <c r="DV7" t="str">
        <f t="shared" si="6"/>
        <v/>
      </c>
      <c r="DX7" t="str">
        <f t="shared" si="7"/>
        <v/>
      </c>
      <c r="DY7" t="str">
        <f t="shared" si="8"/>
        <v/>
      </c>
      <c r="EA7" t="str">
        <f t="shared" si="9"/>
        <v/>
      </c>
      <c r="EB7" t="str">
        <f t="shared" si="10"/>
        <v/>
      </c>
      <c r="ED7" t="str">
        <f t="shared" si="11"/>
        <v/>
      </c>
      <c r="EE7" t="str">
        <f t="shared" si="12"/>
        <v/>
      </c>
      <c r="EG7" t="str">
        <f t="shared" si="13"/>
        <v/>
      </c>
      <c r="EH7" t="str">
        <f t="shared" si="14"/>
        <v/>
      </c>
      <c r="EJ7" t="str">
        <f t="shared" si="15"/>
        <v/>
      </c>
      <c r="EK7" t="str">
        <f t="shared" si="16"/>
        <v/>
      </c>
      <c r="EM7" t="str">
        <f t="shared" si="17"/>
        <v/>
      </c>
      <c r="EN7" t="str">
        <f t="shared" si="18"/>
        <v/>
      </c>
      <c r="EP7" t="str">
        <f t="shared" si="19"/>
        <v/>
      </c>
      <c r="EQ7" t="str">
        <f t="shared" si="20"/>
        <v/>
      </c>
      <c r="ES7" t="str">
        <f t="shared" si="21"/>
        <v/>
      </c>
      <c r="ET7" t="str">
        <f t="shared" si="22"/>
        <v/>
      </c>
      <c r="EV7" t="str">
        <f t="shared" si="23"/>
        <v/>
      </c>
      <c r="EW7" t="str">
        <f t="shared" si="24"/>
        <v/>
      </c>
      <c r="EY7" t="str">
        <f t="shared" si="25"/>
        <v/>
      </c>
      <c r="EZ7" t="str">
        <f t="shared" si="26"/>
        <v/>
      </c>
      <c r="FB7" t="str">
        <f t="shared" si="27"/>
        <v/>
      </c>
      <c r="FC7" t="str">
        <f t="shared" si="28"/>
        <v/>
      </c>
      <c r="FE7" t="str">
        <f t="shared" si="29"/>
        <v/>
      </c>
      <c r="FF7" t="str">
        <f t="shared" si="30"/>
        <v/>
      </c>
      <c r="FH7" t="str">
        <f t="shared" si="31"/>
        <v/>
      </c>
      <c r="FI7" t="str">
        <f t="shared" si="32"/>
        <v/>
      </c>
      <c r="FK7" t="str">
        <f t="shared" si="33"/>
        <v/>
      </c>
      <c r="FL7" t="str">
        <f t="shared" si="34"/>
        <v/>
      </c>
      <c r="FN7" t="str">
        <f t="shared" si="35"/>
        <v/>
      </c>
      <c r="FO7" t="str">
        <f t="shared" si="36"/>
        <v/>
      </c>
      <c r="FQ7" t="str">
        <f t="shared" si="37"/>
        <v/>
      </c>
      <c r="FR7" t="str">
        <f t="shared" si="38"/>
        <v/>
      </c>
      <c r="FT7" t="str">
        <f t="shared" si="39"/>
        <v/>
      </c>
      <c r="FU7" t="str">
        <f t="shared" si="40"/>
        <v/>
      </c>
    </row>
    <row r="8" spans="1:178" x14ac:dyDescent="0.35">
      <c r="A8" s="3"/>
      <c r="B8" s="3"/>
      <c r="C8" s="9"/>
      <c r="D8" s="3" t="s">
        <v>197</v>
      </c>
      <c r="E8" s="3" t="e">
        <f t="shared" si="41"/>
        <v>#N/A</v>
      </c>
      <c r="F8" s="3" t="e">
        <f t="shared" si="42"/>
        <v>#N/A</v>
      </c>
      <c r="G8" s="3" t="e">
        <f t="shared" si="43"/>
        <v>#N/A</v>
      </c>
      <c r="H8" s="9"/>
      <c r="I8" s="3">
        <f t="shared" si="44"/>
        <v>0</v>
      </c>
      <c r="J8" s="3">
        <f t="shared" si="45"/>
        <v>0</v>
      </c>
      <c r="K8" s="9"/>
      <c r="L8" s="2"/>
      <c r="M8" s="3" t="s">
        <v>105</v>
      </c>
      <c r="N8" s="9"/>
      <c r="O8" s="9"/>
      <c r="P8" s="9"/>
      <c r="Q8" s="2"/>
      <c r="R8" s="12"/>
      <c r="S8" s="12"/>
      <c r="T8" s="10"/>
      <c r="U8" s="10"/>
      <c r="V8" s="10"/>
      <c r="W8" s="11"/>
      <c r="X8" s="11"/>
      <c r="Y8" s="11"/>
      <c r="Z8" s="9"/>
      <c r="AA8" s="2"/>
      <c r="AB8" s="2"/>
      <c r="AC8" s="2"/>
      <c r="AD8" s="34"/>
      <c r="AE8" s="9"/>
      <c r="AF8" s="2"/>
      <c r="AG8" s="2"/>
      <c r="AH8" s="2"/>
      <c r="AI8" s="3"/>
      <c r="AJ8" s="2"/>
      <c r="AK8" s="2"/>
      <c r="AL8" s="2"/>
      <c r="AM8" s="2"/>
      <c r="AN8" s="2"/>
      <c r="AO8" s="2"/>
      <c r="AP8" s="34"/>
      <c r="AQ8" s="9"/>
      <c r="AR8" s="10"/>
      <c r="AS8" s="34"/>
      <c r="AT8" s="19"/>
      <c r="AU8" s="2"/>
      <c r="AV8" s="2"/>
      <c r="AW8" s="2"/>
      <c r="AX8" s="2"/>
      <c r="AY8" s="3"/>
      <c r="AZ8" s="3"/>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9"/>
      <c r="CK8" s="9"/>
      <c r="CL8" s="9"/>
      <c r="CM8" s="2"/>
      <c r="CN8" s="2"/>
      <c r="CO8" s="2"/>
      <c r="CP8" s="2"/>
      <c r="CQ8" s="2"/>
      <c r="CR8" s="2"/>
      <c r="CS8" s="2"/>
      <c r="CT8" s="2"/>
      <c r="CU8" s="2"/>
      <c r="CV8" s="2"/>
      <c r="CW8" s="2"/>
      <c r="CX8" s="2"/>
      <c r="CY8" s="2"/>
      <c r="CZ8" s="2"/>
      <c r="DA8" s="2"/>
      <c r="DB8" s="2"/>
      <c r="DC8" s="2"/>
      <c r="DD8" s="2"/>
      <c r="DE8" s="2"/>
      <c r="DF8" s="2"/>
      <c r="DG8" s="2"/>
      <c r="DH8" s="2"/>
      <c r="DI8" s="2"/>
      <c r="DJ8" s="2"/>
      <c r="DK8" s="2"/>
      <c r="DL8" s="2"/>
      <c r="DM8" s="2"/>
      <c r="DN8" t="str">
        <f t="shared" si="0"/>
        <v/>
      </c>
      <c r="DO8" t="str">
        <f t="shared" si="1"/>
        <v/>
      </c>
      <c r="DP8" t="str">
        <f t="shared" si="2"/>
        <v/>
      </c>
      <c r="DR8" t="str">
        <f t="shared" si="3"/>
        <v/>
      </c>
      <c r="DS8" t="str">
        <f t="shared" si="4"/>
        <v/>
      </c>
      <c r="DU8" t="str">
        <f t="shared" si="5"/>
        <v/>
      </c>
      <c r="DV8" t="str">
        <f t="shared" si="6"/>
        <v/>
      </c>
      <c r="DX8" t="str">
        <f t="shared" si="7"/>
        <v/>
      </c>
      <c r="DY8" t="str">
        <f t="shared" si="8"/>
        <v/>
      </c>
      <c r="EA8" t="str">
        <f t="shared" si="9"/>
        <v/>
      </c>
      <c r="EB8" t="str">
        <f t="shared" si="10"/>
        <v/>
      </c>
      <c r="ED8" t="str">
        <f t="shared" si="11"/>
        <v/>
      </c>
      <c r="EE8" t="str">
        <f t="shared" si="12"/>
        <v/>
      </c>
      <c r="EG8" t="str">
        <f t="shared" si="13"/>
        <v/>
      </c>
      <c r="EH8" t="str">
        <f t="shared" si="14"/>
        <v/>
      </c>
      <c r="EJ8" t="str">
        <f t="shared" si="15"/>
        <v/>
      </c>
      <c r="EK8" t="str">
        <f t="shared" si="16"/>
        <v/>
      </c>
      <c r="EM8" t="str">
        <f t="shared" si="17"/>
        <v/>
      </c>
      <c r="EN8" t="str">
        <f t="shared" si="18"/>
        <v/>
      </c>
      <c r="EP8" t="str">
        <f t="shared" si="19"/>
        <v/>
      </c>
      <c r="EQ8" t="str">
        <f t="shared" si="20"/>
        <v/>
      </c>
      <c r="ES8" t="str">
        <f t="shared" si="21"/>
        <v/>
      </c>
      <c r="ET8" t="str">
        <f t="shared" si="22"/>
        <v/>
      </c>
      <c r="EV8" t="str">
        <f t="shared" si="23"/>
        <v/>
      </c>
      <c r="EW8" t="str">
        <f t="shared" si="24"/>
        <v/>
      </c>
      <c r="EY8" t="str">
        <f t="shared" si="25"/>
        <v/>
      </c>
      <c r="EZ8" t="str">
        <f t="shared" si="26"/>
        <v/>
      </c>
      <c r="FB8" t="str">
        <f t="shared" si="27"/>
        <v/>
      </c>
      <c r="FC8" t="str">
        <f t="shared" si="28"/>
        <v/>
      </c>
      <c r="FE8" t="str">
        <f t="shared" si="29"/>
        <v/>
      </c>
      <c r="FF8" t="str">
        <f t="shared" si="30"/>
        <v/>
      </c>
      <c r="FH8" t="str">
        <f t="shared" si="31"/>
        <v/>
      </c>
      <c r="FI8" t="str">
        <f t="shared" si="32"/>
        <v/>
      </c>
      <c r="FK8" t="str">
        <f t="shared" si="33"/>
        <v/>
      </c>
      <c r="FL8" t="str">
        <f t="shared" si="34"/>
        <v/>
      </c>
      <c r="FN8" t="str">
        <f t="shared" si="35"/>
        <v/>
      </c>
      <c r="FO8" t="str">
        <f t="shared" si="36"/>
        <v/>
      </c>
      <c r="FQ8" t="str">
        <f t="shared" si="37"/>
        <v/>
      </c>
      <c r="FR8" t="str">
        <f t="shared" si="38"/>
        <v/>
      </c>
      <c r="FT8" t="str">
        <f t="shared" si="39"/>
        <v/>
      </c>
      <c r="FU8" t="str">
        <f t="shared" si="40"/>
        <v/>
      </c>
    </row>
    <row r="9" spans="1:178" x14ac:dyDescent="0.35">
      <c r="A9" s="3"/>
      <c r="B9" s="3"/>
      <c r="C9" s="9"/>
      <c r="D9" s="3" t="s">
        <v>197</v>
      </c>
      <c r="E9" s="3" t="e">
        <f t="shared" si="41"/>
        <v>#N/A</v>
      </c>
      <c r="F9" s="3" t="e">
        <f t="shared" si="42"/>
        <v>#N/A</v>
      </c>
      <c r="G9" s="3" t="e">
        <f t="shared" si="43"/>
        <v>#N/A</v>
      </c>
      <c r="H9" s="9"/>
      <c r="I9" s="3">
        <f t="shared" si="44"/>
        <v>0</v>
      </c>
      <c r="J9" s="3">
        <f t="shared" si="45"/>
        <v>0</v>
      </c>
      <c r="K9" s="9"/>
      <c r="L9" s="2"/>
      <c r="M9" s="3" t="s">
        <v>105</v>
      </c>
      <c r="N9" s="9"/>
      <c r="O9" s="9"/>
      <c r="P9" s="9"/>
      <c r="Q9" s="2"/>
      <c r="R9" s="12"/>
      <c r="S9" s="12"/>
      <c r="T9" s="10"/>
      <c r="U9" s="10"/>
      <c r="V9" s="10"/>
      <c r="W9" s="11"/>
      <c r="X9" s="11"/>
      <c r="Y9" s="11"/>
      <c r="Z9" s="9"/>
      <c r="AA9" s="2"/>
      <c r="AB9" s="2"/>
      <c r="AC9" s="2"/>
      <c r="AD9" s="34"/>
      <c r="AE9" s="9"/>
      <c r="AF9" s="2"/>
      <c r="AG9" s="2"/>
      <c r="AH9" s="2"/>
      <c r="AI9" s="3"/>
      <c r="AJ9" s="2"/>
      <c r="AK9" s="2"/>
      <c r="AL9" s="2"/>
      <c r="AM9" s="2"/>
      <c r="AN9" s="2"/>
      <c r="AO9" s="2"/>
      <c r="AP9" s="34"/>
      <c r="AQ9" s="9"/>
      <c r="AR9" s="10"/>
      <c r="AS9" s="34"/>
      <c r="AT9" s="19"/>
      <c r="AU9" s="2"/>
      <c r="AV9" s="2"/>
      <c r="AW9" s="2"/>
      <c r="AX9" s="2"/>
      <c r="AY9" s="3"/>
      <c r="AZ9" s="3"/>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9"/>
      <c r="CK9" s="9"/>
      <c r="CL9" s="9"/>
      <c r="CM9" s="2"/>
      <c r="CN9" s="2"/>
      <c r="CO9" s="2"/>
      <c r="CP9" s="2"/>
      <c r="CQ9" s="2"/>
      <c r="CR9" s="2"/>
      <c r="CS9" s="2"/>
      <c r="CT9" s="2"/>
      <c r="CU9" s="2"/>
      <c r="CV9" s="2"/>
      <c r="CW9" s="2"/>
      <c r="CX9" s="2"/>
      <c r="CY9" s="2"/>
      <c r="CZ9" s="2"/>
      <c r="DA9" s="2"/>
      <c r="DB9" s="2"/>
      <c r="DC9" s="2"/>
      <c r="DD9" s="2"/>
      <c r="DE9" s="2"/>
      <c r="DF9" s="2"/>
      <c r="DG9" s="2"/>
      <c r="DH9" s="2"/>
      <c r="DI9" s="2"/>
      <c r="DJ9" s="2"/>
      <c r="DK9" s="2"/>
      <c r="DL9" s="2"/>
      <c r="DM9" s="2"/>
      <c r="DN9" t="str">
        <f t="shared" si="0"/>
        <v/>
      </c>
      <c r="DO9" t="str">
        <f t="shared" si="1"/>
        <v/>
      </c>
      <c r="DP9" t="str">
        <f t="shared" si="2"/>
        <v/>
      </c>
      <c r="DR9" t="str">
        <f t="shared" si="3"/>
        <v/>
      </c>
      <c r="DS9" t="str">
        <f t="shared" si="4"/>
        <v/>
      </c>
      <c r="DU9" t="str">
        <f t="shared" si="5"/>
        <v/>
      </c>
      <c r="DV9" t="str">
        <f t="shared" si="6"/>
        <v/>
      </c>
      <c r="DX9" t="str">
        <f t="shared" si="7"/>
        <v/>
      </c>
      <c r="DY9" t="str">
        <f t="shared" si="8"/>
        <v/>
      </c>
      <c r="EA9" t="str">
        <f t="shared" si="9"/>
        <v/>
      </c>
      <c r="EB9" t="str">
        <f t="shared" si="10"/>
        <v/>
      </c>
      <c r="ED9" t="str">
        <f t="shared" si="11"/>
        <v/>
      </c>
      <c r="EE9" t="str">
        <f t="shared" si="12"/>
        <v/>
      </c>
      <c r="EG9" t="str">
        <f t="shared" si="13"/>
        <v/>
      </c>
      <c r="EH9" t="str">
        <f t="shared" si="14"/>
        <v/>
      </c>
      <c r="EJ9" t="str">
        <f t="shared" si="15"/>
        <v/>
      </c>
      <c r="EK9" t="str">
        <f t="shared" si="16"/>
        <v/>
      </c>
      <c r="EM9" t="str">
        <f t="shared" si="17"/>
        <v/>
      </c>
      <c r="EN9" t="str">
        <f t="shared" si="18"/>
        <v/>
      </c>
      <c r="EP9" t="str">
        <f t="shared" si="19"/>
        <v/>
      </c>
      <c r="EQ9" t="str">
        <f t="shared" si="20"/>
        <v/>
      </c>
      <c r="ES9" t="str">
        <f t="shared" si="21"/>
        <v/>
      </c>
      <c r="ET9" t="str">
        <f t="shared" si="22"/>
        <v/>
      </c>
      <c r="EV9" t="str">
        <f t="shared" si="23"/>
        <v/>
      </c>
      <c r="EW9" t="str">
        <f t="shared" si="24"/>
        <v/>
      </c>
      <c r="EY9" t="str">
        <f t="shared" si="25"/>
        <v/>
      </c>
      <c r="EZ9" t="str">
        <f t="shared" si="26"/>
        <v/>
      </c>
      <c r="FB9" t="str">
        <f t="shared" si="27"/>
        <v/>
      </c>
      <c r="FC9" t="str">
        <f t="shared" si="28"/>
        <v/>
      </c>
      <c r="FE9" t="str">
        <f t="shared" si="29"/>
        <v/>
      </c>
      <c r="FF9" t="str">
        <f t="shared" si="30"/>
        <v/>
      </c>
      <c r="FH9" t="str">
        <f t="shared" si="31"/>
        <v/>
      </c>
      <c r="FI9" t="str">
        <f t="shared" si="32"/>
        <v/>
      </c>
      <c r="FK9" t="str">
        <f t="shared" si="33"/>
        <v/>
      </c>
      <c r="FL9" t="str">
        <f t="shared" si="34"/>
        <v/>
      </c>
      <c r="FN9" t="str">
        <f t="shared" si="35"/>
        <v/>
      </c>
      <c r="FO9" t="str">
        <f t="shared" si="36"/>
        <v/>
      </c>
      <c r="FQ9" t="str">
        <f t="shared" si="37"/>
        <v/>
      </c>
      <c r="FR9" t="str">
        <f t="shared" si="38"/>
        <v/>
      </c>
      <c r="FT9" t="str">
        <f t="shared" si="39"/>
        <v/>
      </c>
      <c r="FU9" t="str">
        <f t="shared" si="40"/>
        <v/>
      </c>
    </row>
    <row r="10" spans="1:178" x14ac:dyDescent="0.35">
      <c r="A10" s="3"/>
      <c r="B10" s="3"/>
      <c r="C10" s="9"/>
      <c r="D10" s="3" t="s">
        <v>197</v>
      </c>
      <c r="E10" s="3" t="e">
        <f t="shared" ref="E10:E15" si="46">VLOOKUP(H10,Codes,2,FALSE)</f>
        <v>#N/A</v>
      </c>
      <c r="F10" s="3" t="e">
        <f t="shared" ref="F10:F15" si="47">VLOOKUP(H10,Codes,3,FALSE)</f>
        <v>#N/A</v>
      </c>
      <c r="G10" s="3" t="e">
        <f t="shared" ref="G10:G15" si="48">VLOOKUP(H10,Codes,4,FALSE)</f>
        <v>#N/A</v>
      </c>
      <c r="H10" s="9"/>
      <c r="I10" s="3">
        <f t="shared" ref="I10:I15" si="49">sitecode</f>
        <v>0</v>
      </c>
      <c r="J10" s="3">
        <f t="shared" ref="J10:J15" si="50">buildingcode</f>
        <v>0</v>
      </c>
      <c r="K10" s="9"/>
      <c r="L10" s="2"/>
      <c r="M10" s="3" t="s">
        <v>105</v>
      </c>
      <c r="N10" s="9"/>
      <c r="O10" s="9"/>
      <c r="P10" s="9"/>
      <c r="Q10" s="2"/>
      <c r="R10" s="12"/>
      <c r="S10" s="12"/>
      <c r="T10" s="10"/>
      <c r="U10" s="10"/>
      <c r="V10" s="10"/>
      <c r="W10" s="11"/>
      <c r="X10" s="11"/>
      <c r="Y10" s="11"/>
      <c r="Z10" s="9"/>
      <c r="AA10" s="2"/>
      <c r="AB10" s="2"/>
      <c r="AC10" s="2"/>
      <c r="AD10" s="34"/>
      <c r="AE10" s="9"/>
      <c r="AF10" s="2"/>
      <c r="AG10" s="2"/>
      <c r="AH10" s="2"/>
      <c r="AI10" s="3"/>
      <c r="AJ10" s="2"/>
      <c r="AK10" s="2"/>
      <c r="AL10" s="2"/>
      <c r="AM10" s="2"/>
      <c r="AN10" s="2"/>
      <c r="AO10" s="2"/>
      <c r="AP10" s="34"/>
      <c r="AQ10" s="9"/>
      <c r="AR10" s="10"/>
      <c r="AS10" s="34"/>
      <c r="AT10" s="19"/>
      <c r="AU10" s="2"/>
      <c r="AV10" s="2"/>
      <c r="AW10" s="2"/>
      <c r="AX10" s="2"/>
      <c r="AY10" s="3"/>
      <c r="AZ10" s="3"/>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9"/>
      <c r="CK10" s="9"/>
      <c r="CL10" s="9"/>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t="str">
        <f t="shared" si="0"/>
        <v/>
      </c>
      <c r="DO10" t="str">
        <f t="shared" si="1"/>
        <v/>
      </c>
      <c r="DP10" t="str">
        <f t="shared" si="2"/>
        <v/>
      </c>
      <c r="DR10" t="str">
        <f t="shared" si="3"/>
        <v/>
      </c>
      <c r="DS10" t="str">
        <f t="shared" si="4"/>
        <v/>
      </c>
      <c r="DU10" t="str">
        <f t="shared" si="5"/>
        <v/>
      </c>
      <c r="DV10" t="str">
        <f t="shared" si="6"/>
        <v/>
      </c>
      <c r="DX10" t="str">
        <f t="shared" si="7"/>
        <v/>
      </c>
      <c r="DY10" t="str">
        <f t="shared" si="8"/>
        <v/>
      </c>
      <c r="EA10" t="str">
        <f t="shared" si="9"/>
        <v/>
      </c>
      <c r="EB10" t="str">
        <f t="shared" si="10"/>
        <v/>
      </c>
      <c r="ED10" t="str">
        <f t="shared" si="11"/>
        <v/>
      </c>
      <c r="EE10" t="str">
        <f t="shared" si="12"/>
        <v/>
      </c>
      <c r="EG10" t="str">
        <f t="shared" si="13"/>
        <v/>
      </c>
      <c r="EH10" t="str">
        <f t="shared" si="14"/>
        <v/>
      </c>
      <c r="EJ10" t="str">
        <f t="shared" si="15"/>
        <v/>
      </c>
      <c r="EK10" t="str">
        <f t="shared" si="16"/>
        <v/>
      </c>
      <c r="EM10" t="str">
        <f t="shared" si="17"/>
        <v/>
      </c>
      <c r="EN10" t="str">
        <f t="shared" si="18"/>
        <v/>
      </c>
      <c r="EP10" t="str">
        <f t="shared" si="19"/>
        <v/>
      </c>
      <c r="EQ10" t="str">
        <f t="shared" si="20"/>
        <v/>
      </c>
      <c r="ES10" t="str">
        <f t="shared" si="21"/>
        <v/>
      </c>
      <c r="ET10" t="str">
        <f t="shared" si="22"/>
        <v/>
      </c>
      <c r="EV10" t="str">
        <f t="shared" si="23"/>
        <v/>
      </c>
      <c r="EW10" t="str">
        <f t="shared" si="24"/>
        <v/>
      </c>
      <c r="EY10" t="str">
        <f t="shared" si="25"/>
        <v/>
      </c>
      <c r="EZ10" t="str">
        <f t="shared" si="26"/>
        <v/>
      </c>
      <c r="FB10" t="str">
        <f t="shared" si="27"/>
        <v/>
      </c>
      <c r="FC10" t="str">
        <f t="shared" si="28"/>
        <v/>
      </c>
      <c r="FE10" t="str">
        <f t="shared" si="29"/>
        <v/>
      </c>
      <c r="FF10" t="str">
        <f t="shared" si="30"/>
        <v/>
      </c>
      <c r="FH10" t="str">
        <f t="shared" si="31"/>
        <v/>
      </c>
      <c r="FI10" t="str">
        <f t="shared" si="32"/>
        <v/>
      </c>
      <c r="FK10" t="str">
        <f t="shared" si="33"/>
        <v/>
      </c>
      <c r="FL10" t="str">
        <f t="shared" si="34"/>
        <v/>
      </c>
      <c r="FN10" t="str">
        <f t="shared" si="35"/>
        <v/>
      </c>
      <c r="FO10" t="str">
        <f t="shared" si="36"/>
        <v/>
      </c>
      <c r="FQ10" t="str">
        <f t="shared" si="37"/>
        <v/>
      </c>
      <c r="FR10" t="str">
        <f t="shared" si="38"/>
        <v/>
      </c>
      <c r="FT10" t="str">
        <f t="shared" si="39"/>
        <v/>
      </c>
      <c r="FU10" t="str">
        <f t="shared" si="40"/>
        <v/>
      </c>
    </row>
    <row r="11" spans="1:178" x14ac:dyDescent="0.35">
      <c r="A11" s="3"/>
      <c r="B11" s="3"/>
      <c r="C11" s="9"/>
      <c r="D11" s="3" t="s">
        <v>197</v>
      </c>
      <c r="E11" s="3" t="e">
        <f t="shared" si="46"/>
        <v>#N/A</v>
      </c>
      <c r="F11" s="3" t="e">
        <f t="shared" si="47"/>
        <v>#N/A</v>
      </c>
      <c r="G11" s="3" t="e">
        <f t="shared" si="48"/>
        <v>#N/A</v>
      </c>
      <c r="H11" s="9"/>
      <c r="I11" s="3">
        <f t="shared" si="49"/>
        <v>0</v>
      </c>
      <c r="J11" s="3">
        <f t="shared" si="50"/>
        <v>0</v>
      </c>
      <c r="K11" s="9"/>
      <c r="L11" s="2"/>
      <c r="M11" s="3" t="s">
        <v>105</v>
      </c>
      <c r="N11" s="9"/>
      <c r="O11" s="9"/>
      <c r="P11" s="9"/>
      <c r="Q11" s="2"/>
      <c r="R11" s="12"/>
      <c r="S11" s="12"/>
      <c r="T11" s="10"/>
      <c r="U11" s="10"/>
      <c r="V11" s="10"/>
      <c r="W11" s="11"/>
      <c r="X11" s="11"/>
      <c r="Y11" s="11"/>
      <c r="Z11" s="9"/>
      <c r="AA11" s="2"/>
      <c r="AB11" s="2"/>
      <c r="AC11" s="2"/>
      <c r="AD11" s="34"/>
      <c r="AE11" s="9"/>
      <c r="AF11" s="2"/>
      <c r="AG11" s="2"/>
      <c r="AH11" s="2"/>
      <c r="AI11" s="3"/>
      <c r="AJ11" s="2"/>
      <c r="AK11" s="2"/>
      <c r="AL11" s="2"/>
      <c r="AM11" s="2"/>
      <c r="AN11" s="2"/>
      <c r="AO11" s="2"/>
      <c r="AP11" s="34"/>
      <c r="AQ11" s="9"/>
      <c r="AR11" s="10"/>
      <c r="AS11" s="34"/>
      <c r="AT11" s="19"/>
      <c r="AU11" s="2"/>
      <c r="AV11" s="2"/>
      <c r="AW11" s="2"/>
      <c r="AX11" s="2"/>
      <c r="AY11" s="3"/>
      <c r="AZ11" s="3"/>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9"/>
      <c r="CK11" s="9"/>
      <c r="CL11" s="9"/>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t="str">
        <f t="shared" si="0"/>
        <v/>
      </c>
      <c r="DO11" t="str">
        <f t="shared" si="1"/>
        <v/>
      </c>
      <c r="DP11" t="str">
        <f t="shared" si="2"/>
        <v/>
      </c>
      <c r="DR11" t="str">
        <f t="shared" si="3"/>
        <v/>
      </c>
      <c r="DS11" t="str">
        <f t="shared" si="4"/>
        <v/>
      </c>
      <c r="DU11" t="str">
        <f t="shared" si="5"/>
        <v/>
      </c>
      <c r="DV11" t="str">
        <f t="shared" si="6"/>
        <v/>
      </c>
      <c r="DX11" t="str">
        <f t="shared" si="7"/>
        <v/>
      </c>
      <c r="DY11" t="str">
        <f t="shared" si="8"/>
        <v/>
      </c>
      <c r="EA11" t="str">
        <f t="shared" si="9"/>
        <v/>
      </c>
      <c r="EB11" t="str">
        <f t="shared" si="10"/>
        <v/>
      </c>
      <c r="ED11" t="str">
        <f t="shared" si="11"/>
        <v/>
      </c>
      <c r="EE11" t="str">
        <f t="shared" si="12"/>
        <v/>
      </c>
      <c r="EG11" t="str">
        <f t="shared" si="13"/>
        <v/>
      </c>
      <c r="EH11" t="str">
        <f t="shared" si="14"/>
        <v/>
      </c>
      <c r="EJ11" t="str">
        <f t="shared" si="15"/>
        <v/>
      </c>
      <c r="EK11" t="str">
        <f t="shared" si="16"/>
        <v/>
      </c>
      <c r="EM11" t="str">
        <f t="shared" si="17"/>
        <v/>
      </c>
      <c r="EN11" t="str">
        <f t="shared" si="18"/>
        <v/>
      </c>
      <c r="EP11" t="str">
        <f t="shared" si="19"/>
        <v/>
      </c>
      <c r="EQ11" t="str">
        <f t="shared" si="20"/>
        <v/>
      </c>
      <c r="ES11" t="str">
        <f t="shared" si="21"/>
        <v/>
      </c>
      <c r="ET11" t="str">
        <f t="shared" si="22"/>
        <v/>
      </c>
      <c r="EV11" t="str">
        <f t="shared" si="23"/>
        <v/>
      </c>
      <c r="EW11" t="str">
        <f t="shared" si="24"/>
        <v/>
      </c>
      <c r="EY11" t="str">
        <f t="shared" si="25"/>
        <v/>
      </c>
      <c r="EZ11" t="str">
        <f t="shared" si="26"/>
        <v/>
      </c>
      <c r="FB11" t="str">
        <f t="shared" si="27"/>
        <v/>
      </c>
      <c r="FC11" t="str">
        <f t="shared" si="28"/>
        <v/>
      </c>
      <c r="FE11" t="str">
        <f t="shared" si="29"/>
        <v/>
      </c>
      <c r="FF11" t="str">
        <f t="shared" si="30"/>
        <v/>
      </c>
      <c r="FH11" t="str">
        <f t="shared" si="31"/>
        <v/>
      </c>
      <c r="FI11" t="str">
        <f t="shared" si="32"/>
        <v/>
      </c>
      <c r="FK11" t="str">
        <f t="shared" si="33"/>
        <v/>
      </c>
      <c r="FL11" t="str">
        <f t="shared" si="34"/>
        <v/>
      </c>
      <c r="FN11" t="str">
        <f t="shared" si="35"/>
        <v/>
      </c>
      <c r="FO11" t="str">
        <f t="shared" si="36"/>
        <v/>
      </c>
      <c r="FQ11" t="str">
        <f t="shared" si="37"/>
        <v/>
      </c>
      <c r="FR11" t="str">
        <f t="shared" si="38"/>
        <v/>
      </c>
      <c r="FT11" t="str">
        <f t="shared" si="39"/>
        <v/>
      </c>
      <c r="FU11" t="str">
        <f t="shared" si="40"/>
        <v/>
      </c>
    </row>
    <row r="12" spans="1:178" x14ac:dyDescent="0.35">
      <c r="A12" s="3"/>
      <c r="B12" s="3"/>
      <c r="C12" s="9"/>
      <c r="D12" s="3" t="s">
        <v>197</v>
      </c>
      <c r="E12" s="3" t="e">
        <f t="shared" si="46"/>
        <v>#N/A</v>
      </c>
      <c r="F12" s="3" t="e">
        <f t="shared" si="47"/>
        <v>#N/A</v>
      </c>
      <c r="G12" s="3" t="e">
        <f t="shared" si="48"/>
        <v>#N/A</v>
      </c>
      <c r="H12" s="9"/>
      <c r="I12" s="3">
        <f t="shared" si="49"/>
        <v>0</v>
      </c>
      <c r="J12" s="3">
        <f t="shared" si="50"/>
        <v>0</v>
      </c>
      <c r="K12" s="9"/>
      <c r="L12" s="2"/>
      <c r="M12" s="3" t="s">
        <v>105</v>
      </c>
      <c r="N12" s="9"/>
      <c r="O12" s="9"/>
      <c r="P12" s="9"/>
      <c r="Q12" s="2"/>
      <c r="R12" s="12"/>
      <c r="S12" s="12"/>
      <c r="T12" s="10"/>
      <c r="U12" s="10"/>
      <c r="V12" s="10"/>
      <c r="W12" s="11"/>
      <c r="X12" s="11"/>
      <c r="Y12" s="11"/>
      <c r="Z12" s="9"/>
      <c r="AA12" s="2"/>
      <c r="AB12" s="2"/>
      <c r="AC12" s="2"/>
      <c r="AD12" s="34"/>
      <c r="AE12" s="9"/>
      <c r="AF12" s="2"/>
      <c r="AG12" s="2"/>
      <c r="AH12" s="2"/>
      <c r="AI12" s="3"/>
      <c r="AJ12" s="2"/>
      <c r="AK12" s="2"/>
      <c r="AL12" s="2"/>
      <c r="AM12" s="2"/>
      <c r="AN12" s="2"/>
      <c r="AO12" s="2"/>
      <c r="AP12" s="34"/>
      <c r="AQ12" s="9"/>
      <c r="AR12" s="10"/>
      <c r="AS12" s="34"/>
      <c r="AT12" s="19"/>
      <c r="AU12" s="2"/>
      <c r="AV12" s="2"/>
      <c r="AW12" s="2"/>
      <c r="AX12" s="2"/>
      <c r="AY12" s="3"/>
      <c r="AZ12" s="3"/>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9"/>
      <c r="CK12" s="9"/>
      <c r="CL12" s="9"/>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t="str">
        <f t="shared" si="0"/>
        <v/>
      </c>
      <c r="DO12" t="str">
        <f t="shared" si="1"/>
        <v/>
      </c>
      <c r="DP12" t="str">
        <f t="shared" si="2"/>
        <v/>
      </c>
      <c r="DR12" t="str">
        <f t="shared" si="3"/>
        <v/>
      </c>
      <c r="DS12" t="str">
        <f t="shared" si="4"/>
        <v/>
      </c>
      <c r="DU12" t="str">
        <f t="shared" si="5"/>
        <v/>
      </c>
      <c r="DV12" t="str">
        <f t="shared" si="6"/>
        <v/>
      </c>
      <c r="DX12" t="str">
        <f t="shared" si="7"/>
        <v/>
      </c>
      <c r="DY12" t="str">
        <f t="shared" si="8"/>
        <v/>
      </c>
      <c r="EA12" t="str">
        <f t="shared" si="9"/>
        <v/>
      </c>
      <c r="EB12" t="str">
        <f t="shared" si="10"/>
        <v/>
      </c>
      <c r="ED12" t="str">
        <f t="shared" si="11"/>
        <v/>
      </c>
      <c r="EE12" t="str">
        <f t="shared" si="12"/>
        <v/>
      </c>
      <c r="EG12" t="str">
        <f t="shared" si="13"/>
        <v/>
      </c>
      <c r="EH12" t="str">
        <f t="shared" si="14"/>
        <v/>
      </c>
      <c r="EJ12" t="str">
        <f t="shared" si="15"/>
        <v/>
      </c>
      <c r="EK12" t="str">
        <f t="shared" si="16"/>
        <v/>
      </c>
      <c r="EM12" t="str">
        <f t="shared" si="17"/>
        <v/>
      </c>
      <c r="EN12" t="str">
        <f t="shared" si="18"/>
        <v/>
      </c>
      <c r="EP12" t="str">
        <f t="shared" si="19"/>
        <v/>
      </c>
      <c r="EQ12" t="str">
        <f t="shared" si="20"/>
        <v/>
      </c>
      <c r="ES12" t="str">
        <f t="shared" si="21"/>
        <v/>
      </c>
      <c r="ET12" t="str">
        <f t="shared" si="22"/>
        <v/>
      </c>
      <c r="EV12" t="str">
        <f t="shared" si="23"/>
        <v/>
      </c>
      <c r="EW12" t="str">
        <f t="shared" si="24"/>
        <v/>
      </c>
      <c r="EY12" t="str">
        <f t="shared" si="25"/>
        <v/>
      </c>
      <c r="EZ12" t="str">
        <f t="shared" si="26"/>
        <v/>
      </c>
      <c r="FB12" t="str">
        <f t="shared" si="27"/>
        <v/>
      </c>
      <c r="FC12" t="str">
        <f t="shared" si="28"/>
        <v/>
      </c>
      <c r="FE12" t="str">
        <f t="shared" si="29"/>
        <v/>
      </c>
      <c r="FF12" t="str">
        <f t="shared" si="30"/>
        <v/>
      </c>
      <c r="FH12" t="str">
        <f t="shared" si="31"/>
        <v/>
      </c>
      <c r="FI12" t="str">
        <f t="shared" si="32"/>
        <v/>
      </c>
      <c r="FK12" t="str">
        <f t="shared" si="33"/>
        <v/>
      </c>
      <c r="FL12" t="str">
        <f t="shared" si="34"/>
        <v/>
      </c>
      <c r="FN12" t="str">
        <f t="shared" si="35"/>
        <v/>
      </c>
      <c r="FO12" t="str">
        <f t="shared" si="36"/>
        <v/>
      </c>
      <c r="FQ12" t="str">
        <f t="shared" si="37"/>
        <v/>
      </c>
      <c r="FR12" t="str">
        <f t="shared" si="38"/>
        <v/>
      </c>
      <c r="FT12" t="str">
        <f t="shared" si="39"/>
        <v/>
      </c>
      <c r="FU12" t="str">
        <f t="shared" si="40"/>
        <v/>
      </c>
    </row>
    <row r="13" spans="1:178" x14ac:dyDescent="0.35">
      <c r="A13" s="3"/>
      <c r="B13" s="3"/>
      <c r="C13" s="9"/>
      <c r="D13" s="3" t="s">
        <v>197</v>
      </c>
      <c r="E13" s="3" t="e">
        <f t="shared" si="46"/>
        <v>#N/A</v>
      </c>
      <c r="F13" s="3" t="e">
        <f t="shared" si="47"/>
        <v>#N/A</v>
      </c>
      <c r="G13" s="3" t="e">
        <f t="shared" si="48"/>
        <v>#N/A</v>
      </c>
      <c r="H13" s="9"/>
      <c r="I13" s="3">
        <f t="shared" si="49"/>
        <v>0</v>
      </c>
      <c r="J13" s="3">
        <f t="shared" si="50"/>
        <v>0</v>
      </c>
      <c r="K13" s="9"/>
      <c r="L13" s="2"/>
      <c r="M13" s="3" t="s">
        <v>105</v>
      </c>
      <c r="N13" s="9"/>
      <c r="O13" s="9"/>
      <c r="P13" s="9"/>
      <c r="Q13" s="2"/>
      <c r="R13" s="12"/>
      <c r="S13" s="12"/>
      <c r="T13" s="10"/>
      <c r="U13" s="10"/>
      <c r="V13" s="10"/>
      <c r="W13" s="11"/>
      <c r="X13" s="11"/>
      <c r="Y13" s="11"/>
      <c r="Z13" s="9"/>
      <c r="AA13" s="2"/>
      <c r="AB13" s="2"/>
      <c r="AC13" s="2"/>
      <c r="AD13" s="34"/>
      <c r="AE13" s="9"/>
      <c r="AF13" s="2"/>
      <c r="AG13" s="2"/>
      <c r="AH13" s="2"/>
      <c r="AI13" s="3"/>
      <c r="AJ13" s="2"/>
      <c r="AK13" s="2"/>
      <c r="AL13" s="2"/>
      <c r="AM13" s="2"/>
      <c r="AN13" s="2"/>
      <c r="AO13" s="2"/>
      <c r="AP13" s="34"/>
      <c r="AQ13" s="9"/>
      <c r="AR13" s="10"/>
      <c r="AS13" s="34"/>
      <c r="AT13" s="19"/>
      <c r="AU13" s="2"/>
      <c r="AV13" s="2"/>
      <c r="AW13" s="2"/>
      <c r="AX13" s="2"/>
      <c r="AY13" s="3"/>
      <c r="AZ13" s="3"/>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9"/>
      <c r="CK13" s="9"/>
      <c r="CL13" s="9"/>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t="str">
        <f t="shared" si="0"/>
        <v/>
      </c>
      <c r="DO13" t="str">
        <f t="shared" si="1"/>
        <v/>
      </c>
      <c r="DP13" t="str">
        <f t="shared" si="2"/>
        <v/>
      </c>
      <c r="DR13" t="str">
        <f t="shared" si="3"/>
        <v/>
      </c>
      <c r="DS13" t="str">
        <f t="shared" si="4"/>
        <v/>
      </c>
      <c r="DU13" t="str">
        <f t="shared" si="5"/>
        <v/>
      </c>
      <c r="DV13" t="str">
        <f t="shared" si="6"/>
        <v/>
      </c>
      <c r="DX13" t="str">
        <f t="shared" si="7"/>
        <v/>
      </c>
      <c r="DY13" t="str">
        <f t="shared" si="8"/>
        <v/>
      </c>
      <c r="EA13" t="str">
        <f t="shared" si="9"/>
        <v/>
      </c>
      <c r="EB13" t="str">
        <f t="shared" si="10"/>
        <v/>
      </c>
      <c r="ED13" t="str">
        <f t="shared" si="11"/>
        <v/>
      </c>
      <c r="EE13" t="str">
        <f t="shared" si="12"/>
        <v/>
      </c>
      <c r="EG13" t="str">
        <f t="shared" si="13"/>
        <v/>
      </c>
      <c r="EH13" t="str">
        <f t="shared" si="14"/>
        <v/>
      </c>
      <c r="EJ13" t="str">
        <f t="shared" si="15"/>
        <v/>
      </c>
      <c r="EK13" t="str">
        <f t="shared" si="16"/>
        <v/>
      </c>
      <c r="EM13" t="str">
        <f t="shared" si="17"/>
        <v/>
      </c>
      <c r="EN13" t="str">
        <f t="shared" si="18"/>
        <v/>
      </c>
      <c r="EP13" t="str">
        <f t="shared" si="19"/>
        <v/>
      </c>
      <c r="EQ13" t="str">
        <f t="shared" si="20"/>
        <v/>
      </c>
      <c r="ES13" t="str">
        <f t="shared" si="21"/>
        <v/>
      </c>
      <c r="ET13" t="str">
        <f t="shared" si="22"/>
        <v/>
      </c>
      <c r="EV13" t="str">
        <f t="shared" si="23"/>
        <v/>
      </c>
      <c r="EW13" t="str">
        <f t="shared" si="24"/>
        <v/>
      </c>
      <c r="EY13" t="str">
        <f t="shared" si="25"/>
        <v/>
      </c>
      <c r="EZ13" t="str">
        <f t="shared" si="26"/>
        <v/>
      </c>
      <c r="FB13" t="str">
        <f t="shared" si="27"/>
        <v/>
      </c>
      <c r="FC13" t="str">
        <f t="shared" si="28"/>
        <v/>
      </c>
      <c r="FE13" t="str">
        <f t="shared" si="29"/>
        <v/>
      </c>
      <c r="FF13" t="str">
        <f t="shared" si="30"/>
        <v/>
      </c>
      <c r="FH13" t="str">
        <f t="shared" si="31"/>
        <v/>
      </c>
      <c r="FI13" t="str">
        <f t="shared" si="32"/>
        <v/>
      </c>
      <c r="FK13" t="str">
        <f t="shared" si="33"/>
        <v/>
      </c>
      <c r="FL13" t="str">
        <f t="shared" si="34"/>
        <v/>
      </c>
      <c r="FN13" t="str">
        <f t="shared" si="35"/>
        <v/>
      </c>
      <c r="FO13" t="str">
        <f t="shared" si="36"/>
        <v/>
      </c>
      <c r="FQ13" t="str">
        <f t="shared" si="37"/>
        <v/>
      </c>
      <c r="FR13" t="str">
        <f t="shared" si="38"/>
        <v/>
      </c>
      <c r="FT13" t="str">
        <f t="shared" si="39"/>
        <v/>
      </c>
      <c r="FU13" t="str">
        <f t="shared" si="40"/>
        <v/>
      </c>
    </row>
    <row r="14" spans="1:178" x14ac:dyDescent="0.35">
      <c r="A14" s="3"/>
      <c r="B14" s="3"/>
      <c r="C14" s="9"/>
      <c r="D14" s="3" t="s">
        <v>197</v>
      </c>
      <c r="E14" s="3" t="e">
        <f t="shared" si="46"/>
        <v>#N/A</v>
      </c>
      <c r="F14" s="3" t="e">
        <f t="shared" si="47"/>
        <v>#N/A</v>
      </c>
      <c r="G14" s="3" t="e">
        <f t="shared" si="48"/>
        <v>#N/A</v>
      </c>
      <c r="H14" s="9"/>
      <c r="I14" s="3">
        <f t="shared" si="49"/>
        <v>0</v>
      </c>
      <c r="J14" s="3">
        <f t="shared" si="50"/>
        <v>0</v>
      </c>
      <c r="K14" s="9"/>
      <c r="L14" s="2"/>
      <c r="M14" s="3" t="s">
        <v>105</v>
      </c>
      <c r="N14" s="9"/>
      <c r="O14" s="9"/>
      <c r="P14" s="9"/>
      <c r="Q14" s="2"/>
      <c r="R14" s="12"/>
      <c r="S14" s="12"/>
      <c r="T14" s="10"/>
      <c r="U14" s="10"/>
      <c r="V14" s="10"/>
      <c r="W14" s="11"/>
      <c r="X14" s="11"/>
      <c r="Y14" s="11"/>
      <c r="Z14" s="9"/>
      <c r="AA14" s="2"/>
      <c r="AB14" s="2"/>
      <c r="AC14" s="2"/>
      <c r="AD14" s="34"/>
      <c r="AE14" s="9"/>
      <c r="AF14" s="2"/>
      <c r="AG14" s="2"/>
      <c r="AH14" s="2"/>
      <c r="AI14" s="3"/>
      <c r="AJ14" s="2"/>
      <c r="AK14" s="2"/>
      <c r="AL14" s="2"/>
      <c r="AM14" s="2"/>
      <c r="AN14" s="2"/>
      <c r="AO14" s="2"/>
      <c r="AP14" s="34"/>
      <c r="AQ14" s="9"/>
      <c r="AR14" s="10"/>
      <c r="AS14" s="34"/>
      <c r="AT14" s="19"/>
      <c r="AU14" s="2"/>
      <c r="AV14" s="2"/>
      <c r="AW14" s="2"/>
      <c r="AX14" s="2"/>
      <c r="AY14" s="3"/>
      <c r="AZ14" s="3"/>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9"/>
      <c r="CK14" s="9"/>
      <c r="CL14" s="9"/>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t="str">
        <f t="shared" si="0"/>
        <v/>
      </c>
      <c r="DO14" t="str">
        <f t="shared" si="1"/>
        <v/>
      </c>
      <c r="DP14" t="str">
        <f t="shared" si="2"/>
        <v/>
      </c>
      <c r="DR14" t="str">
        <f t="shared" si="3"/>
        <v/>
      </c>
      <c r="DS14" t="str">
        <f t="shared" si="4"/>
        <v/>
      </c>
      <c r="DU14" t="str">
        <f t="shared" si="5"/>
        <v/>
      </c>
      <c r="DV14" t="str">
        <f t="shared" si="6"/>
        <v/>
      </c>
      <c r="DX14" t="str">
        <f t="shared" si="7"/>
        <v/>
      </c>
      <c r="DY14" t="str">
        <f t="shared" si="8"/>
        <v/>
      </c>
      <c r="EA14" t="str">
        <f t="shared" si="9"/>
        <v/>
      </c>
      <c r="EB14" t="str">
        <f t="shared" si="10"/>
        <v/>
      </c>
      <c r="ED14" t="str">
        <f t="shared" si="11"/>
        <v/>
      </c>
      <c r="EE14" t="str">
        <f t="shared" si="12"/>
        <v/>
      </c>
      <c r="EG14" t="str">
        <f t="shared" si="13"/>
        <v/>
      </c>
      <c r="EH14" t="str">
        <f t="shared" si="14"/>
        <v/>
      </c>
      <c r="EJ14" t="str">
        <f t="shared" si="15"/>
        <v/>
      </c>
      <c r="EK14" t="str">
        <f t="shared" si="16"/>
        <v/>
      </c>
      <c r="EM14" t="str">
        <f t="shared" si="17"/>
        <v/>
      </c>
      <c r="EN14" t="str">
        <f t="shared" si="18"/>
        <v/>
      </c>
      <c r="EP14" t="str">
        <f t="shared" si="19"/>
        <v/>
      </c>
      <c r="EQ14" t="str">
        <f t="shared" si="20"/>
        <v/>
      </c>
      <c r="ES14" t="str">
        <f t="shared" si="21"/>
        <v/>
      </c>
      <c r="ET14" t="str">
        <f t="shared" si="22"/>
        <v/>
      </c>
      <c r="EV14" t="str">
        <f t="shared" si="23"/>
        <v/>
      </c>
      <c r="EW14" t="str">
        <f t="shared" si="24"/>
        <v/>
      </c>
      <c r="EY14" t="str">
        <f t="shared" si="25"/>
        <v/>
      </c>
      <c r="EZ14" t="str">
        <f t="shared" si="26"/>
        <v/>
      </c>
      <c r="FB14" t="str">
        <f t="shared" si="27"/>
        <v/>
      </c>
      <c r="FC14" t="str">
        <f t="shared" si="28"/>
        <v/>
      </c>
      <c r="FE14" t="str">
        <f t="shared" si="29"/>
        <v/>
      </c>
      <c r="FF14" t="str">
        <f t="shared" si="30"/>
        <v/>
      </c>
      <c r="FH14" t="str">
        <f t="shared" si="31"/>
        <v/>
      </c>
      <c r="FI14" t="str">
        <f t="shared" si="32"/>
        <v/>
      </c>
      <c r="FK14" t="str">
        <f t="shared" si="33"/>
        <v/>
      </c>
      <c r="FL14" t="str">
        <f t="shared" si="34"/>
        <v/>
      </c>
      <c r="FN14" t="str">
        <f t="shared" si="35"/>
        <v/>
      </c>
      <c r="FO14" t="str">
        <f t="shared" si="36"/>
        <v/>
      </c>
      <c r="FQ14" t="str">
        <f t="shared" si="37"/>
        <v/>
      </c>
      <c r="FR14" t="str">
        <f t="shared" si="38"/>
        <v/>
      </c>
      <c r="FT14" t="str">
        <f t="shared" si="39"/>
        <v/>
      </c>
      <c r="FU14" t="str">
        <f t="shared" si="40"/>
        <v/>
      </c>
    </row>
    <row r="15" spans="1:178" x14ac:dyDescent="0.35">
      <c r="A15" s="3"/>
      <c r="B15" s="3"/>
      <c r="C15" s="9"/>
      <c r="D15" s="3" t="s">
        <v>197</v>
      </c>
      <c r="E15" s="3" t="e">
        <f t="shared" si="46"/>
        <v>#N/A</v>
      </c>
      <c r="F15" s="3" t="e">
        <f t="shared" si="47"/>
        <v>#N/A</v>
      </c>
      <c r="G15" s="3" t="e">
        <f t="shared" si="48"/>
        <v>#N/A</v>
      </c>
      <c r="H15" s="9"/>
      <c r="I15" s="3">
        <f t="shared" si="49"/>
        <v>0</v>
      </c>
      <c r="J15" s="3">
        <f t="shared" si="50"/>
        <v>0</v>
      </c>
      <c r="K15" s="9"/>
      <c r="L15" s="2"/>
      <c r="M15" s="3" t="s">
        <v>105</v>
      </c>
      <c r="N15" s="9"/>
      <c r="O15" s="9"/>
      <c r="P15" s="9"/>
      <c r="Q15" s="2"/>
      <c r="R15" s="12"/>
      <c r="S15" s="12"/>
      <c r="T15" s="10"/>
      <c r="U15" s="10"/>
      <c r="V15" s="10"/>
      <c r="W15" s="11"/>
      <c r="X15" s="11"/>
      <c r="Y15" s="11"/>
      <c r="Z15" s="9"/>
      <c r="AA15" s="2"/>
      <c r="AB15" s="2"/>
      <c r="AC15" s="2"/>
      <c r="AD15" s="34"/>
      <c r="AE15" s="9"/>
      <c r="AF15" s="2"/>
      <c r="AG15" s="2"/>
      <c r="AH15" s="2"/>
      <c r="AI15" s="3"/>
      <c r="AJ15" s="2"/>
      <c r="AK15" s="2"/>
      <c r="AL15" s="2"/>
      <c r="AM15" s="2"/>
      <c r="AN15" s="2"/>
      <c r="AO15" s="2"/>
      <c r="AP15" s="34"/>
      <c r="AQ15" s="9"/>
      <c r="AR15" s="10"/>
      <c r="AS15" s="34"/>
      <c r="AT15" s="19"/>
      <c r="AU15" s="2"/>
      <c r="AV15" s="2"/>
      <c r="AW15" s="2"/>
      <c r="AX15" s="2"/>
      <c r="AY15" s="3"/>
      <c r="AZ15" s="3"/>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9"/>
      <c r="CK15" s="9"/>
      <c r="CL15" s="9"/>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t="str">
        <f t="shared" si="0"/>
        <v/>
      </c>
      <c r="DO15" t="str">
        <f t="shared" si="1"/>
        <v/>
      </c>
      <c r="DP15" t="str">
        <f t="shared" si="2"/>
        <v/>
      </c>
      <c r="DR15" t="str">
        <f t="shared" si="3"/>
        <v/>
      </c>
      <c r="DS15" t="str">
        <f t="shared" si="4"/>
        <v/>
      </c>
      <c r="DU15" t="str">
        <f t="shared" si="5"/>
        <v/>
      </c>
      <c r="DV15" t="str">
        <f t="shared" si="6"/>
        <v/>
      </c>
      <c r="DX15" t="str">
        <f t="shared" si="7"/>
        <v/>
      </c>
      <c r="DY15" t="str">
        <f t="shared" si="8"/>
        <v/>
      </c>
      <c r="EA15" t="str">
        <f t="shared" si="9"/>
        <v/>
      </c>
      <c r="EB15" t="str">
        <f t="shared" si="10"/>
        <v/>
      </c>
      <c r="ED15" t="str">
        <f t="shared" si="11"/>
        <v/>
      </c>
      <c r="EE15" t="str">
        <f t="shared" si="12"/>
        <v/>
      </c>
      <c r="EG15" t="str">
        <f t="shared" si="13"/>
        <v/>
      </c>
      <c r="EH15" t="str">
        <f t="shared" si="14"/>
        <v/>
      </c>
      <c r="EJ15" t="str">
        <f t="shared" si="15"/>
        <v/>
      </c>
      <c r="EK15" t="str">
        <f t="shared" si="16"/>
        <v/>
      </c>
      <c r="EM15" t="str">
        <f t="shared" si="17"/>
        <v/>
      </c>
      <c r="EN15" t="str">
        <f t="shared" si="18"/>
        <v/>
      </c>
      <c r="EP15" t="str">
        <f t="shared" si="19"/>
        <v/>
      </c>
      <c r="EQ15" t="str">
        <f t="shared" si="20"/>
        <v/>
      </c>
      <c r="ES15" t="str">
        <f t="shared" si="21"/>
        <v/>
      </c>
      <c r="ET15" t="str">
        <f t="shared" si="22"/>
        <v/>
      </c>
      <c r="EV15" t="str">
        <f t="shared" si="23"/>
        <v/>
      </c>
      <c r="EW15" t="str">
        <f t="shared" si="24"/>
        <v/>
      </c>
      <c r="EY15" t="str">
        <f t="shared" si="25"/>
        <v/>
      </c>
      <c r="EZ15" t="str">
        <f t="shared" si="26"/>
        <v/>
      </c>
      <c r="FB15" t="str">
        <f t="shared" si="27"/>
        <v/>
      </c>
      <c r="FC15" t="str">
        <f t="shared" si="28"/>
        <v/>
      </c>
      <c r="FE15" t="str">
        <f t="shared" si="29"/>
        <v/>
      </c>
      <c r="FF15" t="str">
        <f t="shared" si="30"/>
        <v/>
      </c>
      <c r="FH15" t="str">
        <f t="shared" si="31"/>
        <v/>
      </c>
      <c r="FI15" t="str">
        <f t="shared" si="32"/>
        <v/>
      </c>
      <c r="FK15" t="str">
        <f t="shared" si="33"/>
        <v/>
      </c>
      <c r="FL15" t="str">
        <f t="shared" si="34"/>
        <v/>
      </c>
      <c r="FN15" t="str">
        <f t="shared" si="35"/>
        <v/>
      </c>
      <c r="FO15" t="str">
        <f t="shared" si="36"/>
        <v/>
      </c>
      <c r="FQ15" t="str">
        <f t="shared" si="37"/>
        <v/>
      </c>
      <c r="FR15" t="str">
        <f t="shared" si="38"/>
        <v/>
      </c>
      <c r="FT15" t="str">
        <f t="shared" si="39"/>
        <v/>
      </c>
      <c r="FU15" t="str">
        <f t="shared" si="40"/>
        <v/>
      </c>
    </row>
    <row r="16" spans="1:178" s="1" customFormat="1" x14ac:dyDescent="0.35">
      <c r="A16" s="1" t="s">
        <v>104</v>
      </c>
      <c r="R16" s="1" t="s">
        <v>104</v>
      </c>
      <c r="AS16" s="1" t="s">
        <v>104</v>
      </c>
      <c r="BO16" s="1" t="s">
        <v>104</v>
      </c>
      <c r="CD16" s="1" t="s">
        <v>104</v>
      </c>
      <c r="CW16" s="1" t="s">
        <v>104</v>
      </c>
      <c r="DJ16" s="1" t="s">
        <v>104</v>
      </c>
      <c r="DO16" s="47"/>
      <c r="DR16" s="47"/>
      <c r="DU16" s="47"/>
      <c r="DX16" s="47"/>
      <c r="EA16" s="47"/>
      <c r="ED16" s="47"/>
      <c r="EF16" s="1" t="s">
        <v>104</v>
      </c>
      <c r="EG16" s="47"/>
      <c r="EJ16" s="47"/>
      <c r="EM16" s="47"/>
      <c r="EP16" s="47"/>
      <c r="ES16" s="47"/>
      <c r="EV16" s="47"/>
      <c r="EY16" s="47"/>
      <c r="FA16" s="1" t="s">
        <v>104</v>
      </c>
      <c r="FB16" s="47"/>
      <c r="FE16" s="47"/>
      <c r="FH16" s="47"/>
      <c r="FK16" s="47"/>
      <c r="FN16" s="47"/>
      <c r="FQ16" s="47"/>
      <c r="FT16" s="47"/>
      <c r="FU16" s="1" t="s">
        <v>104</v>
      </c>
    </row>
    <row r="17" spans="1:177" x14ac:dyDescent="0.35">
      <c r="A17" t="s">
        <v>207</v>
      </c>
      <c r="DF17"/>
      <c r="DI17"/>
      <c r="DL17"/>
      <c r="FN17" s="46"/>
      <c r="FQ17" s="46"/>
      <c r="FT17" s="46"/>
    </row>
    <row r="18" spans="1:177" x14ac:dyDescent="0.35">
      <c r="A18" s="3"/>
      <c r="B18" s="3"/>
      <c r="C18" s="9"/>
      <c r="D18" s="3" t="s">
        <v>197</v>
      </c>
      <c r="E18" s="3" t="e">
        <f>VLOOKUP(H18,Codes,2,FALSE)</f>
        <v>#N/A</v>
      </c>
      <c r="F18" s="3" t="e">
        <f>VLOOKUP(H18,Codes,3,FALSE)</f>
        <v>#N/A</v>
      </c>
      <c r="G18" s="3" t="e">
        <f>VLOOKUP(H18,Codes,4,FALSE)</f>
        <v>#N/A</v>
      </c>
      <c r="H18" s="9"/>
      <c r="I18" s="3">
        <f>sitecode</f>
        <v>0</v>
      </c>
      <c r="J18" s="3">
        <f>buildingcode</f>
        <v>0</v>
      </c>
      <c r="K18" s="9"/>
      <c r="L18" s="2"/>
      <c r="M18" s="3" t="s">
        <v>105</v>
      </c>
      <c r="N18" s="9"/>
      <c r="O18" s="9"/>
      <c r="P18" s="9"/>
      <c r="Q18" s="2"/>
      <c r="R18" s="12">
        <v>0</v>
      </c>
      <c r="S18" s="12">
        <v>0</v>
      </c>
      <c r="T18" s="10">
        <v>0</v>
      </c>
      <c r="U18" s="10">
        <v>0</v>
      </c>
      <c r="V18" s="10">
        <v>0</v>
      </c>
      <c r="W18" s="11">
        <v>0</v>
      </c>
      <c r="X18" s="11">
        <v>0</v>
      </c>
      <c r="Y18" s="11">
        <v>0</v>
      </c>
      <c r="Z18" s="9">
        <v>0</v>
      </c>
      <c r="AA18" s="2"/>
      <c r="AB18" s="2"/>
      <c r="AC18" s="2"/>
      <c r="AD18" s="34" t="e">
        <f>VLOOKUP(AE18,criticalitydata,2,FALSE)</f>
        <v>#N/A</v>
      </c>
      <c r="AE18" s="9"/>
      <c r="AF18" s="2"/>
      <c r="AG18" s="2"/>
      <c r="AH18" s="2"/>
      <c r="AI18" s="3" t="s">
        <v>105</v>
      </c>
      <c r="AJ18" s="2"/>
      <c r="AK18" s="2"/>
      <c r="AL18" s="2"/>
      <c r="AM18" s="2"/>
      <c r="AN18" s="2"/>
      <c r="AO18" s="2"/>
      <c r="AP18" s="34" t="e">
        <f>VLOOKUP(AQ18,conditiondata,2,FALSE)</f>
        <v>#N/A</v>
      </c>
      <c r="AQ18" s="9"/>
      <c r="AR18" s="10">
        <v>0</v>
      </c>
      <c r="AS18" s="34" t="e">
        <f>VLOOKUP(AT18,obsolescencedata,2,FALSE)</f>
        <v>#N/A</v>
      </c>
      <c r="AT18" s="19"/>
      <c r="AU18" s="2"/>
      <c r="AV18" s="2"/>
      <c r="AW18" s="2"/>
      <c r="AX18" s="2"/>
      <c r="AY18" s="3">
        <f>easting</f>
        <v>0</v>
      </c>
      <c r="AZ18" s="3">
        <f>northing</f>
        <v>0</v>
      </c>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9"/>
      <c r="CK18" s="9"/>
      <c r="CL18" s="9">
        <v>0</v>
      </c>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t="str">
        <f>IF($H18="","",IF(VLOOKUP($H18,Specificdata,2,FALSE)=0,"",IF($H18&lt;&gt;"",(VLOOKUP($H18,Specificdata,2,FALSE)),"ERR")))</f>
        <v/>
      </c>
      <c r="DO18" t="str">
        <f>IF($H18="","",IF(VLOOKUP($H18,Specificdata,4,FALSE)=0,"",IF($H18&lt;&gt;"",(VLOOKUP($H18,Specificdata,4,FALSE)),"ERR")))</f>
        <v/>
      </c>
      <c r="DP18" t="str">
        <f>IF($H18="","",IF(VLOOKUP($H18,Specificdata,5,FALSE)=0,"",IF($H18&lt;&gt;"",(VLOOKUP($H18,Specificdata,5,FALSE)),"ERR")))</f>
        <v/>
      </c>
      <c r="DR18" t="str">
        <f>IF($H18="","",IF(VLOOKUP($H18,Specificdata,7,FALSE)=0,"",IF($H18&lt;&gt;"",(VLOOKUP($H18,Specificdata,7,FALSE)),"ERR")))</f>
        <v/>
      </c>
      <c r="DS18" t="str">
        <f>IF($H18="","",IF(VLOOKUP($H18,Specificdata,8,FALSE)=0,"",IF($H18&lt;&gt;"",(VLOOKUP($H18,Specificdata,8,FALSE)),"ERR")))</f>
        <v/>
      </c>
      <c r="DU18" t="str">
        <f>IF($H18="","",IF(VLOOKUP($H18,Specificdata,10,FALSE)=0,"",IF($H18&lt;&gt;"",(VLOOKUP($H18,Specificdata,10,FALSE)),"ERR")))</f>
        <v/>
      </c>
      <c r="DV18" t="str">
        <f>IF($H18="","",IF(VLOOKUP($H18,Specificdata,11,FALSE)=0,"",IF($H18&lt;&gt;"",(VLOOKUP($H18,Specificdata,11,FALSE)),"ERR")))</f>
        <v/>
      </c>
      <c r="DX18" t="str">
        <f>IF($H18="","",IF(VLOOKUP($H18,Specificdata,13,FALSE)=0,"",IF($H18&lt;&gt;"",(VLOOKUP($H18,Specificdata,13,FALSE)),"ERR")))</f>
        <v/>
      </c>
      <c r="DY18" t="str">
        <f>IF($H18="","",IF(VLOOKUP($H18,Specificdata,14,FALSE)=0,"",IF($H18&lt;&gt;"",(VLOOKUP($H18,Specificdata,14,FALSE)),"ERR")))</f>
        <v/>
      </c>
      <c r="EA18" t="str">
        <f>IF($H18="","",IF(VLOOKUP($H18,Specificdata,16,FALSE)=0,"",IF($H18&lt;&gt;"",(VLOOKUP($H18,Specificdata,16,FALSE)),"ERR")))</f>
        <v/>
      </c>
      <c r="EB18" t="str">
        <f>IF($H18="","",IF(VLOOKUP($H18,Specificdata,17,FALSE)=0,"",IF($H18&lt;&gt;"",(VLOOKUP($H18,Specificdata,17,FALSE)),"ERR")))</f>
        <v/>
      </c>
      <c r="ED18" t="str">
        <f>IF($H18="","",IF(VLOOKUP($H18,Specificdata,19,FALSE)=0,"",IF($H18&lt;&gt;"",(VLOOKUP($H18,Specificdata,19,FALSE)),"ERR")))</f>
        <v/>
      </c>
      <c r="EE18" t="str">
        <f>IF($H18="","",IF(VLOOKUP($H18,Specificdata,20,FALSE)=0,"",IF($H18&lt;&gt;"",(VLOOKUP($H18,Specificdata,20,FALSE)),"ERR")))</f>
        <v/>
      </c>
      <c r="EG18" t="str">
        <f>IF($H18="","",IF(VLOOKUP($H18,Specificdata,22,FALSE)=0,"",IF($H18&lt;&gt;"",(VLOOKUP($H18,Specificdata,22,FALSE)),"ERR")))</f>
        <v/>
      </c>
      <c r="EH18" t="str">
        <f>IF($H18="","",IF(VLOOKUP($H18,Specificdata,23,FALSE)=0,"",IF($H18&lt;&gt;"",(VLOOKUP($H18,Specificdata,23,FALSE)),"ERR")))</f>
        <v/>
      </c>
      <c r="EJ18" t="str">
        <f>IF($H18="","",IF(VLOOKUP($H18,Specificdata,25,FALSE)=0,"",IF($H18&lt;&gt;"",(VLOOKUP($H18,Specificdata,25,FALSE)),"ERR")))</f>
        <v/>
      </c>
      <c r="EK18" t="str">
        <f>IF($H18="","",IF(VLOOKUP($H18,Specificdata,26,FALSE)=0,"",IF($H18&lt;&gt;"",(VLOOKUP($H18,Specificdata,26,FALSE)),"ERR")))</f>
        <v/>
      </c>
      <c r="EM18" t="str">
        <f>IF($H18="","",IF(VLOOKUP($H18,Specificdata,28,FALSE)=0,"",IF($H18&lt;&gt;"",(VLOOKUP($H18,Specificdata,28,FALSE)),"ERR")))</f>
        <v/>
      </c>
      <c r="EN18" t="str">
        <f>IF($H18="","",IF(VLOOKUP($H18,Specificdata,29,FALSE)=0,"",IF($H18&lt;&gt;"",(VLOOKUP($H18,Specificdata,29,FALSE)),"ERR")))</f>
        <v/>
      </c>
      <c r="EP18" t="str">
        <f>IF($H18="","",IF(VLOOKUP($H18,Specificdata,31,FALSE)=0,"",IF($H18&lt;&gt;"",(VLOOKUP($H18,Specificdata,31,FALSE)),"ERR")))</f>
        <v/>
      </c>
      <c r="EQ18" t="str">
        <f>IF($H18="","",IF(VLOOKUP($H18,Specificdata,32,FALSE)=0,"",IF($H18&lt;&gt;"",(VLOOKUP($H18,Specificdata,32,FALSE)),"ERR")))</f>
        <v/>
      </c>
      <c r="ES18" t="str">
        <f>IF($H18="","",IF(VLOOKUP($H18,Specificdata,34,FALSE)=0,"",IF($H18&lt;&gt;"",(VLOOKUP($H18,Specificdata,34,FALSE)),"ERR")))</f>
        <v/>
      </c>
      <c r="ET18" t="str">
        <f>IF($H18="","",IF(VLOOKUP($H18,Specificdata,35,FALSE)=0,"",IF($H18&lt;&gt;"",(VLOOKUP($H18,Specificdata,35,FALSE)),"ERR")))</f>
        <v/>
      </c>
      <c r="EV18" t="str">
        <f>IF($H18="","",IF(VLOOKUP($H18,Specificdata,37,FALSE)=0,"",IF($H18&lt;&gt;"",(VLOOKUP($H18,Specificdata,37,FALSE)),"ERR")))</f>
        <v/>
      </c>
      <c r="EW18" t="str">
        <f>IF($H18="","",IF(VLOOKUP($H18,Specificdata,38,FALSE)=0,"",IF($H18&lt;&gt;"",(VLOOKUP($H18,Specificdata,38,FALSE)),"ERR")))</f>
        <v/>
      </c>
      <c r="EY18" t="str">
        <f>IF($H18="","",IF(VLOOKUP($H18,Specificdata,40,FALSE)=0,"",IF($H18&lt;&gt;"",(VLOOKUP($H18,Specificdata,40,FALSE)),"ERR")))</f>
        <v/>
      </c>
      <c r="EZ18" t="str">
        <f>IF($H18="","",IF(VLOOKUP($H18,Specificdata,41,FALSE)=0,"",IF($H18&lt;&gt;"",(VLOOKUP($H18,Specificdata,41,FALSE)),"ERR")))</f>
        <v/>
      </c>
      <c r="FB18" t="str">
        <f>IF($H18="","",IF(VLOOKUP($H18,Specificdata,43,FALSE)=0,"",IF($H18&lt;&gt;"",(VLOOKUP($H18,Specificdata,43,FALSE)),"ERR")))</f>
        <v/>
      </c>
      <c r="FC18" t="str">
        <f>IF($H18="","",IF(VLOOKUP($H18,Specificdata,44,FALSE)=0,"",IF($H18&lt;&gt;"",(VLOOKUP($H18,Specificdata,44,FALSE)),"ERR")))</f>
        <v/>
      </c>
      <c r="FE18" t="str">
        <f>IF($H18="","",IF(VLOOKUP($H18,Specificdata,46,FALSE)=0,"",IF($H18&lt;&gt;"",(VLOOKUP($H18,Specificdata,46,FALSE)),"ERR")))</f>
        <v/>
      </c>
      <c r="FF18" t="str">
        <f>IF($H18="","",IF(VLOOKUP($H18,Specificdata,47,FALSE)=0,"",IF($H18&lt;&gt;"",(VLOOKUP($H18,Specificdata,47,FALSE)),"ERR")))</f>
        <v/>
      </c>
      <c r="FH18" t="str">
        <f>IF($H18="","",IF(VLOOKUP($H18,Specificdata,49,FALSE)=0,"",IF($H18&lt;&gt;"",(VLOOKUP($H18,Specificdata,49,FALSE)),"ERR")))</f>
        <v/>
      </c>
      <c r="FI18" t="str">
        <f>IF($H18="","",IF(VLOOKUP($H18,Specificdata,50,FALSE)=0,"",IF($H18&lt;&gt;"",(VLOOKUP($H18,Specificdata,50,FALSE)),"ERR")))</f>
        <v/>
      </c>
      <c r="FK18" t="str">
        <f>IF($H18="","",IF(VLOOKUP($H18,Specificdata,52,FALSE)=0,"",IF($H18&lt;&gt;"",(VLOOKUP($H18,Specificdata,52,FALSE)),"ERR")))</f>
        <v/>
      </c>
      <c r="FL18" t="str">
        <f>IF($H18="","",IF(VLOOKUP($H18,Specificdata,53,FALSE)=0,"",IF($H18&lt;&gt;"",(VLOOKUP($H18,Specificdata,53,FALSE)),"ERR")))</f>
        <v/>
      </c>
      <c r="FN18" t="str">
        <f>IF($H18="","",IF(VLOOKUP($H18,Specificdata,55,FALSE)=0,"",IF($H18&lt;&gt;"",(VLOOKUP($H18,Specificdata,55,FALSE)),"ERR")))</f>
        <v/>
      </c>
      <c r="FO18" t="str">
        <f>IF($H18="","",IF(VLOOKUP($H18,Specificdata,56,FALSE)=0,"",IF($H18&lt;&gt;"",(VLOOKUP($H18,Specificdata,56,FALSE)),"ERR")))</f>
        <v/>
      </c>
      <c r="FQ18" t="str">
        <f>IF($H18="","",IF(VLOOKUP($H18,Specificdata,58,FALSE)=0,"",IF($H18&lt;&gt;"",(VLOOKUP($H18,Specificdata,58,FALSE)),"ERR")))</f>
        <v/>
      </c>
      <c r="FR18" t="str">
        <f>IF($H18="","",IF(VLOOKUP($H18,Specificdata,59,FALSE)=0,"",IF($H18&lt;&gt;"",(VLOOKUP($H18,Specificdata,59,FALSE)),"ERR")))</f>
        <v/>
      </c>
      <c r="FT18" t="str">
        <f>IF($H18="","",IF(VLOOKUP($H18,Specificdata,61,FALSE)=0,"",IF($H18&lt;&gt;"",(VLOOKUP($H18,Specificdata,61,FALSE)),"ERR")))</f>
        <v/>
      </c>
      <c r="FU18" t="str">
        <f>IF($H18="","",IF(VLOOKUP($H18,Specificdata,62,FALSE)=0,"",IF($H18&lt;&gt;"",(VLOOKUP($H18,Specificdata,62,FALSE)),"ERR")))</f>
        <v/>
      </c>
    </row>
    <row r="19" spans="1:177" x14ac:dyDescent="0.35">
      <c r="DF19"/>
      <c r="DI19"/>
      <c r="DL19"/>
      <c r="FN19" s="46"/>
      <c r="FQ19" s="46"/>
      <c r="FT19" s="46"/>
    </row>
    <row r="20" spans="1:177" x14ac:dyDescent="0.35">
      <c r="DF20"/>
      <c r="DI20"/>
      <c r="DL20"/>
      <c r="FN20" s="46"/>
      <c r="FQ20" s="46"/>
      <c r="FT20" s="46"/>
    </row>
    <row r="21" spans="1:177" x14ac:dyDescent="0.35">
      <c r="DF21"/>
      <c r="DI21"/>
      <c r="DL21"/>
      <c r="DM21" s="46"/>
      <c r="DO21"/>
      <c r="DP21" s="46"/>
      <c r="DR21"/>
      <c r="DS21" s="46"/>
      <c r="DU21"/>
      <c r="DV21" s="46"/>
      <c r="DX21"/>
      <c r="DY21" s="46"/>
      <c r="EA21"/>
      <c r="EB21" s="46"/>
      <c r="ED21"/>
      <c r="EE21" s="46"/>
      <c r="EG21"/>
      <c r="EH21" s="46"/>
      <c r="EJ21"/>
      <c r="EK21" s="46"/>
      <c r="EM21"/>
      <c r="EN21" s="46"/>
      <c r="EP21"/>
      <c r="EQ21" s="46"/>
      <c r="ES21"/>
      <c r="ET21" s="46"/>
      <c r="EV21"/>
      <c r="EW21" s="46"/>
      <c r="EY21"/>
      <c r="EZ21" s="46"/>
      <c r="FB21"/>
      <c r="FC21" s="46"/>
      <c r="FE21"/>
      <c r="FF21" s="46"/>
      <c r="FH21"/>
      <c r="FI21" s="46"/>
      <c r="FK21"/>
      <c r="FL21" s="46"/>
      <c r="FO21" s="46"/>
      <c r="FR21" s="46"/>
    </row>
    <row r="22" spans="1:177" x14ac:dyDescent="0.35">
      <c r="DF22"/>
      <c r="DI22"/>
      <c r="DL22"/>
      <c r="DM22" s="46"/>
      <c r="DO22"/>
      <c r="DP22" s="46"/>
      <c r="DR22"/>
      <c r="DS22" s="46"/>
      <c r="DU22"/>
      <c r="DV22" s="46"/>
      <c r="DX22"/>
      <c r="DY22" s="46"/>
      <c r="EA22"/>
      <c r="EB22" s="46"/>
      <c r="ED22"/>
      <c r="EE22" s="46"/>
      <c r="EG22"/>
      <c r="EH22" s="46"/>
      <c r="EJ22"/>
      <c r="EK22" s="46"/>
      <c r="EM22"/>
      <c r="EN22" s="46"/>
      <c r="EP22"/>
      <c r="EQ22" s="46"/>
      <c r="ES22"/>
      <c r="ET22" s="46"/>
      <c r="EV22"/>
      <c r="EW22" s="46"/>
      <c r="EY22"/>
      <c r="EZ22" s="46"/>
      <c r="FB22"/>
      <c r="FC22" s="46"/>
      <c r="FE22"/>
      <c r="FF22" s="46"/>
      <c r="FH22"/>
      <c r="FI22" s="46"/>
      <c r="FK22"/>
      <c r="FL22" s="46"/>
      <c r="FO22" s="46"/>
      <c r="FR22" s="46"/>
    </row>
    <row r="23" spans="1:177" ht="15" thickBot="1" x14ac:dyDescent="0.4">
      <c r="C23" s="29" t="s">
        <v>234</v>
      </c>
      <c r="H23" s="29" t="s">
        <v>234</v>
      </c>
      <c r="AE23" s="29" t="s">
        <v>234</v>
      </c>
      <c r="AQ23" s="29" t="s">
        <v>234</v>
      </c>
      <c r="AT23" s="29" t="s">
        <v>234</v>
      </c>
      <c r="DF23"/>
      <c r="DI23"/>
      <c r="DJ23" s="29" t="s">
        <v>234</v>
      </c>
      <c r="DL23"/>
      <c r="DM23" s="46"/>
      <c r="DO23"/>
      <c r="DP23" s="46"/>
      <c r="DR23"/>
      <c r="DS23" s="46"/>
      <c r="DU23"/>
      <c r="DV23" s="46"/>
      <c r="DX23"/>
      <c r="DY23" s="46"/>
      <c r="EA23"/>
      <c r="EB23" s="46"/>
      <c r="ED23"/>
      <c r="EE23" s="46"/>
      <c r="EG23"/>
      <c r="EH23" s="46"/>
      <c r="EJ23"/>
      <c r="EK23" s="46"/>
      <c r="EM23"/>
      <c r="EN23" s="46"/>
      <c r="EP23"/>
      <c r="EQ23" s="46"/>
      <c r="ES23"/>
      <c r="ET23" s="46"/>
      <c r="EV23"/>
      <c r="EW23" s="46"/>
      <c r="EY23"/>
      <c r="EZ23" s="46"/>
      <c r="FB23"/>
      <c r="FC23" s="46"/>
      <c r="FE23"/>
      <c r="FF23" s="46"/>
      <c r="FH23"/>
      <c r="FI23" s="46"/>
      <c r="FK23"/>
      <c r="FL23" s="46"/>
      <c r="FO23" s="46"/>
      <c r="FR23" s="46"/>
    </row>
    <row r="24" spans="1:177" x14ac:dyDescent="0.35">
      <c r="C24" s="4" t="s">
        <v>106</v>
      </c>
      <c r="D24" s="4" t="s">
        <v>107</v>
      </c>
      <c r="E24" s="4" t="s">
        <v>108</v>
      </c>
      <c r="F24" s="4" t="s">
        <v>109</v>
      </c>
      <c r="G24" s="4" t="s">
        <v>110</v>
      </c>
      <c r="H24" s="8" t="s">
        <v>199</v>
      </c>
      <c r="I24" s="8" t="s">
        <v>200</v>
      </c>
      <c r="J24" s="8" t="s">
        <v>201</v>
      </c>
      <c r="K24" s="8" t="s">
        <v>202</v>
      </c>
      <c r="AE24" t="s">
        <v>27</v>
      </c>
      <c r="AQ24" t="s">
        <v>34</v>
      </c>
      <c r="AT24" t="s">
        <v>36</v>
      </c>
      <c r="DF24"/>
      <c r="DI24"/>
      <c r="DJ24" s="43" t="str">
        <f>H24</f>
        <v>Type_Description</v>
      </c>
      <c r="DK24" s="44" t="s">
        <v>297</v>
      </c>
      <c r="DL24" s="45">
        <v>3</v>
      </c>
      <c r="DM24" s="45">
        <v>4</v>
      </c>
      <c r="DN24" s="45">
        <v>5</v>
      </c>
      <c r="DO24" s="45">
        <v>6</v>
      </c>
      <c r="DP24" s="45">
        <v>7</v>
      </c>
      <c r="DQ24" s="45">
        <v>8</v>
      </c>
      <c r="DR24" s="45">
        <v>9</v>
      </c>
      <c r="DS24" s="45">
        <v>10</v>
      </c>
      <c r="DT24" s="45">
        <v>11</v>
      </c>
      <c r="DU24" s="45">
        <v>12</v>
      </c>
      <c r="DV24" s="45">
        <v>13</v>
      </c>
      <c r="DW24" s="45">
        <v>14</v>
      </c>
      <c r="DX24" s="45">
        <v>15</v>
      </c>
      <c r="DY24" s="45">
        <v>16</v>
      </c>
      <c r="DZ24" s="45">
        <v>17</v>
      </c>
      <c r="EA24" s="45">
        <v>18</v>
      </c>
      <c r="EB24" s="45">
        <v>19</v>
      </c>
      <c r="EC24" s="45">
        <v>20</v>
      </c>
      <c r="ED24" s="45">
        <v>21</v>
      </c>
      <c r="EE24" s="45">
        <v>22</v>
      </c>
      <c r="EF24" s="45">
        <v>23</v>
      </c>
      <c r="EG24" s="45">
        <v>24</v>
      </c>
      <c r="EH24" s="45">
        <v>25</v>
      </c>
      <c r="EI24" s="45">
        <v>26</v>
      </c>
      <c r="EJ24" s="45">
        <v>27</v>
      </c>
      <c r="EK24" s="45">
        <v>28</v>
      </c>
      <c r="EL24" s="45">
        <v>29</v>
      </c>
      <c r="EM24" s="45">
        <v>30</v>
      </c>
      <c r="EN24" s="45">
        <v>31</v>
      </c>
      <c r="EO24" s="45">
        <v>32</v>
      </c>
      <c r="EP24" s="45">
        <v>33</v>
      </c>
      <c r="EQ24" s="45">
        <v>34</v>
      </c>
      <c r="ER24" s="45">
        <v>35</v>
      </c>
      <c r="ES24" s="45">
        <v>36</v>
      </c>
      <c r="ET24" s="45">
        <v>37</v>
      </c>
      <c r="EU24" s="45">
        <v>38</v>
      </c>
      <c r="EV24" s="45">
        <v>39</v>
      </c>
      <c r="EW24" s="45">
        <v>40</v>
      </c>
      <c r="EX24" s="45">
        <v>41</v>
      </c>
      <c r="EY24" s="45">
        <v>42</v>
      </c>
      <c r="EZ24" s="45">
        <v>43</v>
      </c>
      <c r="FA24" s="45">
        <v>44</v>
      </c>
      <c r="FB24" s="45">
        <v>45</v>
      </c>
      <c r="FC24" s="45">
        <v>46</v>
      </c>
      <c r="FD24" s="45">
        <v>47</v>
      </c>
      <c r="FE24" s="45">
        <v>48</v>
      </c>
      <c r="FF24" s="45">
        <v>49</v>
      </c>
      <c r="FG24" s="45">
        <v>50</v>
      </c>
      <c r="FH24" s="45">
        <v>51</v>
      </c>
      <c r="FI24" s="45">
        <v>52</v>
      </c>
      <c r="FJ24" s="45">
        <v>53</v>
      </c>
      <c r="FK24" s="45">
        <v>54</v>
      </c>
      <c r="FL24" s="45">
        <v>55</v>
      </c>
      <c r="FM24" s="45">
        <v>56</v>
      </c>
      <c r="FN24" s="45">
        <v>57</v>
      </c>
      <c r="FO24" s="45">
        <v>58</v>
      </c>
      <c r="FP24" s="45">
        <v>59</v>
      </c>
      <c r="FQ24" s="45">
        <v>60</v>
      </c>
      <c r="FR24" s="45">
        <v>61</v>
      </c>
      <c r="FS24" s="45">
        <v>62</v>
      </c>
      <c r="FT24" s="45">
        <v>63</v>
      </c>
    </row>
    <row r="25" spans="1:177" x14ac:dyDescent="0.35">
      <c r="C25" s="4"/>
      <c r="D25" s="4"/>
      <c r="E25" s="4"/>
      <c r="F25" s="4"/>
      <c r="G25" s="4"/>
      <c r="H25" s="6"/>
      <c r="I25" s="6"/>
      <c r="J25" s="6"/>
      <c r="K25" s="6"/>
      <c r="N25">
        <v>1.31</v>
      </c>
      <c r="O25" t="s">
        <v>121</v>
      </c>
      <c r="AE25" s="23" t="s">
        <v>222</v>
      </c>
      <c r="AF25" s="24" t="s">
        <v>227</v>
      </c>
      <c r="AQ25" s="23" t="s">
        <v>237</v>
      </c>
      <c r="AR25" s="24" t="s">
        <v>227</v>
      </c>
      <c r="AT25" s="23" t="s">
        <v>241</v>
      </c>
      <c r="AU25" s="30" t="s">
        <v>243</v>
      </c>
      <c r="DF25"/>
      <c r="DI25"/>
      <c r="DJ25" s="36"/>
      <c r="DK25" s="3"/>
      <c r="DL25" s="3"/>
      <c r="DM25" s="41"/>
      <c r="DN25" s="3"/>
      <c r="DO25" s="3"/>
      <c r="DP25" s="41"/>
      <c r="DQ25" s="3"/>
      <c r="DR25" s="3"/>
      <c r="DS25" s="41"/>
      <c r="DT25" s="3"/>
      <c r="DU25" s="3"/>
      <c r="DV25" s="41"/>
      <c r="DW25" s="3"/>
      <c r="DX25" s="3"/>
      <c r="DY25" s="41"/>
      <c r="DZ25" s="3"/>
      <c r="EA25" s="3"/>
      <c r="EB25" s="41"/>
      <c r="EC25" s="3"/>
      <c r="ED25" s="3"/>
      <c r="EE25" s="41"/>
      <c r="EF25" s="3"/>
      <c r="EG25" s="3"/>
      <c r="EH25" s="41"/>
      <c r="EI25" s="3"/>
      <c r="EJ25" s="3"/>
      <c r="EK25" s="41"/>
      <c r="EL25" s="3"/>
      <c r="EM25" s="3"/>
      <c r="EN25" s="41"/>
      <c r="EO25" s="3"/>
      <c r="EP25" s="3"/>
      <c r="EQ25" s="41"/>
      <c r="ER25" s="3"/>
      <c r="ES25" s="3"/>
      <c r="ET25" s="41"/>
      <c r="EU25" s="3"/>
      <c r="EV25" s="3"/>
      <c r="EW25" s="41"/>
      <c r="EX25" s="3"/>
      <c r="EY25" s="3"/>
      <c r="EZ25" s="41"/>
      <c r="FA25" s="3"/>
      <c r="FB25" s="3"/>
      <c r="FC25" s="41"/>
      <c r="FD25" s="3"/>
      <c r="FE25" s="3"/>
      <c r="FF25" s="41"/>
      <c r="FG25" s="3"/>
      <c r="FH25" s="3"/>
      <c r="FI25" s="41"/>
      <c r="FJ25" s="3"/>
      <c r="FK25" s="3"/>
      <c r="FL25" s="41"/>
      <c r="FM25" s="3"/>
      <c r="FN25" s="3"/>
      <c r="FO25" s="41"/>
      <c r="FP25" s="3"/>
      <c r="FQ25" s="3"/>
      <c r="FR25" s="41"/>
      <c r="FS25" s="3"/>
      <c r="FT25" s="37"/>
    </row>
    <row r="26" spans="1:177" x14ac:dyDescent="0.35">
      <c r="C26" s="3">
        <v>1</v>
      </c>
      <c r="D26" s="3" t="s">
        <v>112</v>
      </c>
      <c r="E26" s="3">
        <v>1.1000000000000001</v>
      </c>
      <c r="F26" s="3" t="s">
        <v>113</v>
      </c>
      <c r="G26" s="3">
        <v>1.1100000000000001</v>
      </c>
      <c r="H26" s="7" t="s">
        <v>114</v>
      </c>
      <c r="I26" s="7">
        <v>1</v>
      </c>
      <c r="J26" s="7">
        <v>1.1000000000000001</v>
      </c>
      <c r="K26" s="7">
        <v>1.1100000000000001</v>
      </c>
      <c r="N26">
        <v>1.32</v>
      </c>
      <c r="O26" t="s">
        <v>122</v>
      </c>
      <c r="AE26" s="25" t="s">
        <v>223</v>
      </c>
      <c r="AF26" s="26" t="s">
        <v>228</v>
      </c>
      <c r="AQ26" s="25" t="s">
        <v>236</v>
      </c>
      <c r="AR26" s="26" t="s">
        <v>228</v>
      </c>
      <c r="AT26" s="25" t="s">
        <v>251</v>
      </c>
      <c r="AU26" s="31" t="s">
        <v>244</v>
      </c>
      <c r="DF26"/>
      <c r="DI26"/>
      <c r="DJ26" s="36" t="str">
        <f t="shared" ref="DJ26:DJ33" si="51">H26</f>
        <v>Gas Boiler Installation</v>
      </c>
      <c r="DK26" s="41" t="s">
        <v>298</v>
      </c>
      <c r="DL26" s="3"/>
      <c r="DM26" s="41" t="s">
        <v>227</v>
      </c>
      <c r="DN26" s="3" t="s">
        <v>273</v>
      </c>
      <c r="DO26" s="3"/>
      <c r="DP26" s="41" t="s">
        <v>228</v>
      </c>
      <c r="DQ26" s="3" t="s">
        <v>275</v>
      </c>
      <c r="DR26" s="3"/>
      <c r="DS26" s="41" t="s">
        <v>229</v>
      </c>
      <c r="DT26" s="3" t="s">
        <v>294</v>
      </c>
      <c r="DU26" s="3"/>
      <c r="DV26" s="41" t="s">
        <v>230</v>
      </c>
      <c r="DW26" s="3" t="s">
        <v>295</v>
      </c>
      <c r="DX26" s="3"/>
      <c r="DY26" s="41"/>
      <c r="DZ26" s="3"/>
      <c r="EA26" s="3"/>
      <c r="EB26" s="41"/>
      <c r="EC26" s="3"/>
      <c r="ED26" s="3"/>
      <c r="EE26" s="41"/>
      <c r="EF26" s="3"/>
      <c r="EG26" s="3"/>
      <c r="EH26" s="41"/>
      <c r="EI26" s="3"/>
      <c r="EJ26" s="3"/>
      <c r="EK26" s="41"/>
      <c r="EL26" s="3"/>
      <c r="EM26" s="3"/>
      <c r="EN26" s="41"/>
      <c r="EO26" s="3"/>
      <c r="EP26" s="3"/>
      <c r="EQ26" s="41"/>
      <c r="ER26" s="3"/>
      <c r="ES26" s="3"/>
      <c r="ET26" s="41"/>
      <c r="EU26" s="3"/>
      <c r="EV26" s="3"/>
      <c r="EW26" s="41"/>
      <c r="EX26" s="3"/>
      <c r="EY26" s="3"/>
      <c r="EZ26" s="41"/>
      <c r="FA26" s="3"/>
      <c r="FB26" s="3"/>
      <c r="FC26" s="41"/>
      <c r="FD26" s="3"/>
      <c r="FE26" s="3"/>
      <c r="FF26" s="41"/>
      <c r="FG26" s="3"/>
      <c r="FH26" s="3"/>
      <c r="FI26" s="41"/>
      <c r="FJ26" s="3"/>
      <c r="FK26" s="3"/>
      <c r="FL26" s="41"/>
      <c r="FM26" s="3"/>
      <c r="FN26" s="3"/>
      <c r="FO26" s="41"/>
      <c r="FP26" s="3"/>
      <c r="FQ26" s="3"/>
      <c r="FR26" s="41"/>
      <c r="FS26" s="3"/>
      <c r="FT26" s="37"/>
    </row>
    <row r="27" spans="1:177" x14ac:dyDescent="0.35">
      <c r="C27" s="3">
        <v>1</v>
      </c>
      <c r="D27" s="3" t="s">
        <v>112</v>
      </c>
      <c r="E27" s="3">
        <v>1.1000000000000001</v>
      </c>
      <c r="F27" s="3" t="s">
        <v>113</v>
      </c>
      <c r="G27" s="3">
        <v>1.1200000000000001</v>
      </c>
      <c r="H27" s="7" t="s">
        <v>115</v>
      </c>
      <c r="I27" s="7">
        <v>1</v>
      </c>
      <c r="J27" s="7">
        <v>1.1000000000000001</v>
      </c>
      <c r="K27" s="7">
        <v>1.1200000000000001</v>
      </c>
      <c r="N27">
        <v>2.1</v>
      </c>
      <c r="O27" t="s">
        <v>126</v>
      </c>
      <c r="AE27" s="25" t="s">
        <v>224</v>
      </c>
      <c r="AF27" s="26" t="s">
        <v>229</v>
      </c>
      <c r="AQ27" s="25" t="s">
        <v>238</v>
      </c>
      <c r="AR27" s="26" t="s">
        <v>229</v>
      </c>
      <c r="AT27" s="27" t="s">
        <v>242</v>
      </c>
      <c r="AU27" s="32" t="s">
        <v>245</v>
      </c>
      <c r="DF27"/>
      <c r="DI27"/>
      <c r="DJ27" s="36" t="str">
        <f t="shared" si="51"/>
        <v>Oil Boiler Installation</v>
      </c>
      <c r="DK27" s="41" t="s">
        <v>300</v>
      </c>
      <c r="DL27" s="3"/>
      <c r="DM27" s="41" t="s">
        <v>227</v>
      </c>
      <c r="DN27" s="3" t="s">
        <v>273</v>
      </c>
      <c r="DO27" s="3"/>
      <c r="DP27" s="41" t="s">
        <v>228</v>
      </c>
      <c r="DQ27" s="3" t="s">
        <v>296</v>
      </c>
      <c r="DR27" s="3"/>
      <c r="DS27" s="41" t="s">
        <v>229</v>
      </c>
      <c r="DT27" s="3" t="s">
        <v>294</v>
      </c>
      <c r="DU27" s="3"/>
      <c r="DV27" s="41" t="s">
        <v>230</v>
      </c>
      <c r="DW27" s="3" t="s">
        <v>295</v>
      </c>
      <c r="DX27" s="3"/>
      <c r="DY27" s="41"/>
      <c r="DZ27" s="3"/>
      <c r="EA27" s="3"/>
      <c r="EB27" s="41"/>
      <c r="EC27" s="3"/>
      <c r="ED27" s="3"/>
      <c r="EE27" s="41"/>
      <c r="EF27" s="3"/>
      <c r="EG27" s="3"/>
      <c r="EH27" s="41"/>
      <c r="EI27" s="3"/>
      <c r="EJ27" s="3"/>
      <c r="EK27" s="41"/>
      <c r="EL27" s="3"/>
      <c r="EM27" s="3"/>
      <c r="EN27" s="41"/>
      <c r="EO27" s="3"/>
      <c r="EP27" s="3"/>
      <c r="EQ27" s="41"/>
      <c r="ER27" s="3"/>
      <c r="ES27" s="3"/>
      <c r="ET27" s="41"/>
      <c r="EU27" s="3"/>
      <c r="EV27" s="3"/>
      <c r="EW27" s="41"/>
      <c r="EX27" s="3"/>
      <c r="EY27" s="3"/>
      <c r="EZ27" s="41"/>
      <c r="FA27" s="3"/>
      <c r="FB27" s="3"/>
      <c r="FC27" s="41"/>
      <c r="FD27" s="3"/>
      <c r="FE27" s="3"/>
      <c r="FF27" s="41"/>
      <c r="FG27" s="3"/>
      <c r="FH27" s="3"/>
      <c r="FI27" s="41"/>
      <c r="FJ27" s="3"/>
      <c r="FK27" s="3"/>
      <c r="FL27" s="41"/>
      <c r="FM27" s="3"/>
      <c r="FN27" s="3"/>
      <c r="FO27" s="41"/>
      <c r="FP27" s="3"/>
      <c r="FQ27" s="3"/>
      <c r="FR27" s="41"/>
      <c r="FS27" s="3"/>
      <c r="FT27" s="37"/>
    </row>
    <row r="28" spans="1:177" x14ac:dyDescent="0.35">
      <c r="C28" s="3">
        <v>1</v>
      </c>
      <c r="D28" s="3" t="s">
        <v>112</v>
      </c>
      <c r="E28" s="3">
        <v>1.1000000000000001</v>
      </c>
      <c r="F28" s="3" t="s">
        <v>113</v>
      </c>
      <c r="G28" s="3">
        <v>1.1299999999999999</v>
      </c>
      <c r="H28" s="7" t="s">
        <v>116</v>
      </c>
      <c r="I28" s="7">
        <v>1</v>
      </c>
      <c r="J28" s="7">
        <v>1.1000000000000001</v>
      </c>
      <c r="K28" s="7">
        <v>1.1299999999999999</v>
      </c>
      <c r="N28">
        <v>2.2000000000000002</v>
      </c>
      <c r="O28" t="s">
        <v>127</v>
      </c>
      <c r="AE28" s="25" t="s">
        <v>225</v>
      </c>
      <c r="AF28" s="26" t="s">
        <v>230</v>
      </c>
      <c r="AQ28" s="25" t="s">
        <v>239</v>
      </c>
      <c r="AR28" s="26" t="s">
        <v>230</v>
      </c>
      <c r="DF28"/>
      <c r="DI28"/>
      <c r="DJ28" s="36" t="str">
        <f t="shared" si="51"/>
        <v>LPG Boiler Installation</v>
      </c>
      <c r="DK28" s="41" t="s">
        <v>301</v>
      </c>
      <c r="DL28" s="3"/>
      <c r="DM28" s="41" t="s">
        <v>227</v>
      </c>
      <c r="DN28" s="3" t="s">
        <v>273</v>
      </c>
      <c r="DO28" s="3"/>
      <c r="DP28" s="41" t="s">
        <v>228</v>
      </c>
      <c r="DQ28" s="3" t="s">
        <v>275</v>
      </c>
      <c r="DR28" s="3"/>
      <c r="DS28" s="41" t="s">
        <v>229</v>
      </c>
      <c r="DT28" s="3" t="s">
        <v>294</v>
      </c>
      <c r="DU28" s="3"/>
      <c r="DV28" s="41" t="s">
        <v>230</v>
      </c>
      <c r="DW28" s="3" t="s">
        <v>295</v>
      </c>
      <c r="DX28" s="3"/>
      <c r="DY28" s="41"/>
      <c r="DZ28" s="3"/>
      <c r="EA28" s="3"/>
      <c r="EB28" s="41"/>
      <c r="EC28" s="3"/>
      <c r="ED28" s="3"/>
      <c r="EE28" s="41"/>
      <c r="EF28" s="3"/>
      <c r="EG28" s="3"/>
      <c r="EH28" s="41"/>
      <c r="EI28" s="3"/>
      <c r="EJ28" s="3"/>
      <c r="EK28" s="41"/>
      <c r="EL28" s="3"/>
      <c r="EM28" s="3"/>
      <c r="EN28" s="41"/>
      <c r="EO28" s="3"/>
      <c r="EP28" s="3"/>
      <c r="EQ28" s="41"/>
      <c r="ER28" s="3"/>
      <c r="ES28" s="3"/>
      <c r="ET28" s="41"/>
      <c r="EU28" s="3"/>
      <c r="EV28" s="3"/>
      <c r="EW28" s="41"/>
      <c r="EX28" s="3"/>
      <c r="EY28" s="3"/>
      <c r="EZ28" s="41"/>
      <c r="FA28" s="3"/>
      <c r="FB28" s="3"/>
      <c r="FC28" s="41"/>
      <c r="FD28" s="3"/>
      <c r="FE28" s="3"/>
      <c r="FF28" s="41"/>
      <c r="FG28" s="3"/>
      <c r="FH28" s="3"/>
      <c r="FI28" s="41"/>
      <c r="FJ28" s="3"/>
      <c r="FK28" s="3"/>
      <c r="FL28" s="41"/>
      <c r="FM28" s="3"/>
      <c r="FN28" s="3"/>
      <c r="FO28" s="41"/>
      <c r="FP28" s="3"/>
      <c r="FQ28" s="3"/>
      <c r="FR28" s="41"/>
      <c r="FS28" s="3"/>
      <c r="FT28" s="37"/>
    </row>
    <row r="29" spans="1:177" x14ac:dyDescent="0.35">
      <c r="C29" s="3">
        <v>1</v>
      </c>
      <c r="D29" s="3" t="s">
        <v>112</v>
      </c>
      <c r="E29" s="3">
        <v>1.2</v>
      </c>
      <c r="F29" s="3" t="s">
        <v>117</v>
      </c>
      <c r="G29" s="3">
        <v>1.21</v>
      </c>
      <c r="H29" s="7" t="s">
        <v>118</v>
      </c>
      <c r="I29" s="7">
        <v>1</v>
      </c>
      <c r="J29" s="7">
        <v>1.2</v>
      </c>
      <c r="K29" s="7">
        <v>1.21</v>
      </c>
      <c r="N29">
        <v>2.2999999999999998</v>
      </c>
      <c r="O29" t="s">
        <v>128</v>
      </c>
      <c r="AE29" s="27" t="s">
        <v>226</v>
      </c>
      <c r="AF29" s="28" t="s">
        <v>231</v>
      </c>
      <c r="AQ29" s="27" t="s">
        <v>240</v>
      </c>
      <c r="AR29" s="28" t="s">
        <v>231</v>
      </c>
      <c r="DF29"/>
      <c r="DI29"/>
      <c r="DJ29" s="36" t="str">
        <f t="shared" si="51"/>
        <v>LPHW Fan Convector Heater</v>
      </c>
      <c r="DK29" s="41"/>
      <c r="DL29" s="3"/>
      <c r="DM29" s="41"/>
      <c r="DN29" s="3"/>
      <c r="DO29" s="3"/>
      <c r="DP29" s="41"/>
      <c r="DQ29" s="3"/>
      <c r="DR29" s="3"/>
      <c r="DS29" s="41"/>
      <c r="DT29" s="3"/>
      <c r="DU29" s="3"/>
      <c r="DV29" s="41"/>
      <c r="DW29" s="3"/>
      <c r="DX29" s="3"/>
      <c r="DY29" s="41"/>
      <c r="DZ29" s="3"/>
      <c r="EA29" s="3"/>
      <c r="EB29" s="41"/>
      <c r="EC29" s="3"/>
      <c r="ED29" s="3"/>
      <c r="EE29" s="41"/>
      <c r="EF29" s="3"/>
      <c r="EG29" s="3"/>
      <c r="EH29" s="41"/>
      <c r="EI29" s="3"/>
      <c r="EJ29" s="3"/>
      <c r="EK29" s="41"/>
      <c r="EL29" s="3"/>
      <c r="EM29" s="3"/>
      <c r="EN29" s="41"/>
      <c r="EO29" s="3"/>
      <c r="EP29" s="3"/>
      <c r="EQ29" s="41"/>
      <c r="ER29" s="3"/>
      <c r="ES29" s="3"/>
      <c r="ET29" s="41"/>
      <c r="EU29" s="3"/>
      <c r="EV29" s="3"/>
      <c r="EW29" s="41"/>
      <c r="EX29" s="3"/>
      <c r="EY29" s="3"/>
      <c r="EZ29" s="41"/>
      <c r="FA29" s="3"/>
      <c r="FB29" s="3"/>
      <c r="FC29" s="41"/>
      <c r="FD29" s="3"/>
      <c r="FE29" s="3"/>
      <c r="FF29" s="41"/>
      <c r="FG29" s="3"/>
      <c r="FH29" s="3"/>
      <c r="FI29" s="41"/>
      <c r="FJ29" s="3"/>
      <c r="FK29" s="3"/>
      <c r="FL29" s="41"/>
      <c r="FM29" s="3"/>
      <c r="FN29" s="3"/>
      <c r="FO29" s="41"/>
      <c r="FP29" s="3"/>
      <c r="FQ29" s="3"/>
      <c r="FR29" s="41"/>
      <c r="FS29" s="3"/>
      <c r="FT29" s="37"/>
    </row>
    <row r="30" spans="1:177" x14ac:dyDescent="0.35">
      <c r="C30" s="3">
        <v>1</v>
      </c>
      <c r="D30" s="3" t="s">
        <v>112</v>
      </c>
      <c r="E30" s="3">
        <v>1.2</v>
      </c>
      <c r="F30" s="3" t="s">
        <v>117</v>
      </c>
      <c r="G30" s="3">
        <v>1.22</v>
      </c>
      <c r="H30" s="7" t="s">
        <v>119</v>
      </c>
      <c r="I30" s="7">
        <v>1</v>
      </c>
      <c r="J30" s="7">
        <v>1.2</v>
      </c>
      <c r="K30" s="7">
        <v>1.22</v>
      </c>
      <c r="N30">
        <v>2.8</v>
      </c>
      <c r="O30" t="s">
        <v>134</v>
      </c>
      <c r="DF30"/>
      <c r="DI30"/>
      <c r="DJ30" s="36" t="str">
        <f t="shared" si="51"/>
        <v>Gas Room Heater</v>
      </c>
      <c r="DK30" s="41"/>
      <c r="DL30" s="3"/>
      <c r="DM30" s="41"/>
      <c r="DN30" s="3"/>
      <c r="DO30" s="3"/>
      <c r="DP30" s="41"/>
      <c r="DQ30" s="3"/>
      <c r="DR30" s="3"/>
      <c r="DS30" s="41"/>
      <c r="DT30" s="3"/>
      <c r="DU30" s="3"/>
      <c r="DV30" s="41"/>
      <c r="DW30" s="3"/>
      <c r="DX30" s="3"/>
      <c r="DY30" s="41"/>
      <c r="DZ30" s="3"/>
      <c r="EA30" s="3"/>
      <c r="EB30" s="41"/>
      <c r="EC30" s="3"/>
      <c r="ED30" s="3"/>
      <c r="EE30" s="41"/>
      <c r="EF30" s="3"/>
      <c r="EG30" s="3"/>
      <c r="EH30" s="41"/>
      <c r="EI30" s="3"/>
      <c r="EJ30" s="3"/>
      <c r="EK30" s="41"/>
      <c r="EL30" s="3"/>
      <c r="EM30" s="3"/>
      <c r="EN30" s="41"/>
      <c r="EO30" s="3"/>
      <c r="EP30" s="3"/>
      <c r="EQ30" s="41"/>
      <c r="ER30" s="3"/>
      <c r="ES30" s="3"/>
      <c r="ET30" s="41"/>
      <c r="EU30" s="3"/>
      <c r="EV30" s="3"/>
      <c r="EW30" s="41"/>
      <c r="EX30" s="3"/>
      <c r="EY30" s="3"/>
      <c r="EZ30" s="41"/>
      <c r="FA30" s="3"/>
      <c r="FB30" s="3"/>
      <c r="FC30" s="41"/>
      <c r="FD30" s="3"/>
      <c r="FE30" s="3"/>
      <c r="FF30" s="41"/>
      <c r="FG30" s="3"/>
      <c r="FH30" s="3"/>
      <c r="FI30" s="41"/>
      <c r="FJ30" s="3"/>
      <c r="FK30" s="3"/>
      <c r="FL30" s="41"/>
      <c r="FM30" s="3"/>
      <c r="FN30" s="3"/>
      <c r="FO30" s="41"/>
      <c r="FP30" s="3"/>
      <c r="FQ30" s="3"/>
      <c r="FR30" s="41"/>
      <c r="FS30" s="3"/>
      <c r="FT30" s="37"/>
    </row>
    <row r="31" spans="1:177" x14ac:dyDescent="0.35">
      <c r="C31" s="3">
        <v>1</v>
      </c>
      <c r="D31" s="3" t="s">
        <v>112</v>
      </c>
      <c r="E31" s="3">
        <v>1.3</v>
      </c>
      <c r="F31" s="3" t="s">
        <v>120</v>
      </c>
      <c r="G31" s="3">
        <v>1.31</v>
      </c>
      <c r="H31" s="7" t="s">
        <v>121</v>
      </c>
      <c r="I31" s="7">
        <v>1</v>
      </c>
      <c r="J31" s="7">
        <v>1.3</v>
      </c>
      <c r="K31" s="7">
        <v>1.31</v>
      </c>
      <c r="N31">
        <v>3.1</v>
      </c>
      <c r="O31" t="s">
        <v>138</v>
      </c>
      <c r="DF31"/>
      <c r="DI31"/>
      <c r="DJ31" s="36" t="str">
        <f t="shared" si="51"/>
        <v>Thermostatic Mixing Valves</v>
      </c>
      <c r="DK31" s="41"/>
      <c r="DL31" s="3"/>
      <c r="DM31" s="41"/>
      <c r="DN31" s="3"/>
      <c r="DO31" s="3"/>
      <c r="DP31" s="41"/>
      <c r="DQ31" s="3"/>
      <c r="DR31" s="3"/>
      <c r="DS31" s="41"/>
      <c r="DT31" s="3"/>
      <c r="DU31" s="3"/>
      <c r="DV31" s="41"/>
      <c r="DW31" s="3"/>
      <c r="DX31" s="3"/>
      <c r="DY31" s="41"/>
      <c r="DZ31" s="3"/>
      <c r="EA31" s="3"/>
      <c r="EB31" s="41"/>
      <c r="EC31" s="3"/>
      <c r="ED31" s="3"/>
      <c r="EE31" s="41"/>
      <c r="EF31" s="3"/>
      <c r="EG31" s="3"/>
      <c r="EH31" s="41"/>
      <c r="EI31" s="3"/>
      <c r="EJ31" s="3"/>
      <c r="EK31" s="41"/>
      <c r="EL31" s="3"/>
      <c r="EM31" s="3"/>
      <c r="EN31" s="41"/>
      <c r="EO31" s="3"/>
      <c r="EP31" s="3"/>
      <c r="EQ31" s="41"/>
      <c r="ER31" s="3"/>
      <c r="ES31" s="3"/>
      <c r="ET31" s="41"/>
      <c r="EU31" s="3"/>
      <c r="EV31" s="3"/>
      <c r="EW31" s="41"/>
      <c r="EX31" s="3"/>
      <c r="EY31" s="3"/>
      <c r="EZ31" s="41"/>
      <c r="FA31" s="3"/>
      <c r="FB31" s="3"/>
      <c r="FC31" s="41"/>
      <c r="FD31" s="3"/>
      <c r="FE31" s="3"/>
      <c r="FF31" s="41"/>
      <c r="FG31" s="3"/>
      <c r="FH31" s="3"/>
      <c r="FI31" s="41"/>
      <c r="FJ31" s="3"/>
      <c r="FK31" s="3"/>
      <c r="FL31" s="41"/>
      <c r="FM31" s="3"/>
      <c r="FN31" s="3"/>
      <c r="FO31" s="41"/>
      <c r="FP31" s="3"/>
      <c r="FQ31" s="3"/>
      <c r="FR31" s="41"/>
      <c r="FS31" s="3"/>
      <c r="FT31" s="37"/>
    </row>
    <row r="32" spans="1:177" x14ac:dyDescent="0.35">
      <c r="C32" s="3">
        <v>1</v>
      </c>
      <c r="D32" s="3" t="s">
        <v>112</v>
      </c>
      <c r="E32" s="3">
        <v>1.3</v>
      </c>
      <c r="F32" s="3" t="s">
        <v>120</v>
      </c>
      <c r="G32" s="3">
        <v>1.32</v>
      </c>
      <c r="H32" s="7" t="s">
        <v>122</v>
      </c>
      <c r="I32" s="7">
        <v>1</v>
      </c>
      <c r="J32" s="7">
        <v>1.3</v>
      </c>
      <c r="K32" s="7">
        <v>1.32</v>
      </c>
      <c r="N32">
        <v>3.3</v>
      </c>
      <c r="O32" t="s">
        <v>139</v>
      </c>
      <c r="DF32"/>
      <c r="DI32"/>
      <c r="DJ32" s="36" t="str">
        <f t="shared" si="51"/>
        <v>Controls and BMS</v>
      </c>
      <c r="DK32" s="41"/>
      <c r="DL32" s="3"/>
      <c r="DM32" s="41"/>
      <c r="DN32" s="3"/>
      <c r="DO32" s="3"/>
      <c r="DP32" s="41"/>
      <c r="DQ32" s="3"/>
      <c r="DR32" s="3"/>
      <c r="DS32" s="41"/>
      <c r="DT32" s="3"/>
      <c r="DU32" s="3"/>
      <c r="DV32" s="41"/>
      <c r="DW32" s="3"/>
      <c r="DX32" s="3"/>
      <c r="DY32" s="41"/>
      <c r="DZ32" s="3"/>
      <c r="EA32" s="3"/>
      <c r="EB32" s="41"/>
      <c r="EC32" s="3"/>
      <c r="ED32" s="3"/>
      <c r="EE32" s="41"/>
      <c r="EF32" s="3"/>
      <c r="EG32" s="3"/>
      <c r="EH32" s="41"/>
      <c r="EI32" s="3"/>
      <c r="EJ32" s="3"/>
      <c r="EK32" s="41"/>
      <c r="EL32" s="3"/>
      <c r="EM32" s="3"/>
      <c r="EN32" s="41"/>
      <c r="EO32" s="3"/>
      <c r="EP32" s="3"/>
      <c r="EQ32" s="41"/>
      <c r="ER32" s="3"/>
      <c r="ES32" s="3"/>
      <c r="ET32" s="41"/>
      <c r="EU32" s="3"/>
      <c r="EV32" s="3"/>
      <c r="EW32" s="41"/>
      <c r="EX32" s="3"/>
      <c r="EY32" s="3"/>
      <c r="EZ32" s="41"/>
      <c r="FA32" s="3"/>
      <c r="FB32" s="3"/>
      <c r="FC32" s="41"/>
      <c r="FD32" s="3"/>
      <c r="FE32" s="3"/>
      <c r="FF32" s="41"/>
      <c r="FG32" s="3"/>
      <c r="FH32" s="3"/>
      <c r="FI32" s="41"/>
      <c r="FJ32" s="3"/>
      <c r="FK32" s="3"/>
      <c r="FL32" s="41"/>
      <c r="FM32" s="3"/>
      <c r="FN32" s="3"/>
      <c r="FO32" s="41"/>
      <c r="FP32" s="3"/>
      <c r="FQ32" s="3"/>
      <c r="FR32" s="41"/>
      <c r="FS32" s="3"/>
      <c r="FT32" s="37"/>
    </row>
    <row r="33" spans="3:176" x14ac:dyDescent="0.35">
      <c r="C33" s="3">
        <v>1</v>
      </c>
      <c r="D33" s="3" t="s">
        <v>112</v>
      </c>
      <c r="E33" s="3">
        <v>1.3</v>
      </c>
      <c r="F33" s="3" t="s">
        <v>120</v>
      </c>
      <c r="G33" s="3">
        <v>1.33</v>
      </c>
      <c r="H33" s="7" t="s">
        <v>123</v>
      </c>
      <c r="I33" s="7">
        <v>1</v>
      </c>
      <c r="J33" s="7">
        <v>1.3</v>
      </c>
      <c r="K33" s="7">
        <v>1.33</v>
      </c>
      <c r="N33">
        <v>3.4</v>
      </c>
      <c r="O33" t="s">
        <v>140</v>
      </c>
      <c r="DF33"/>
      <c r="DI33"/>
      <c r="DJ33" s="36" t="str">
        <f t="shared" si="51"/>
        <v>Gas Detection</v>
      </c>
      <c r="DK33" s="41"/>
      <c r="DL33" s="3"/>
      <c r="DM33" s="41"/>
      <c r="DN33" s="3"/>
      <c r="DO33" s="3"/>
      <c r="DP33" s="41"/>
      <c r="DQ33" s="3"/>
      <c r="DR33" s="3"/>
      <c r="DS33" s="41"/>
      <c r="DT33" s="3"/>
      <c r="DU33" s="3"/>
      <c r="DV33" s="41"/>
      <c r="DW33" s="3"/>
      <c r="DX33" s="3"/>
      <c r="DY33" s="41"/>
      <c r="DZ33" s="3"/>
      <c r="EA33" s="3"/>
      <c r="EB33" s="41"/>
      <c r="EC33" s="3"/>
      <c r="ED33" s="3"/>
      <c r="EE33" s="41"/>
      <c r="EF33" s="3"/>
      <c r="EG33" s="3"/>
      <c r="EH33" s="41"/>
      <c r="EI33" s="3"/>
      <c r="EJ33" s="3"/>
      <c r="EK33" s="41"/>
      <c r="EL33" s="3"/>
      <c r="EM33" s="3"/>
      <c r="EN33" s="41"/>
      <c r="EO33" s="3"/>
      <c r="EP33" s="3"/>
      <c r="EQ33" s="41"/>
      <c r="ER33" s="3"/>
      <c r="ES33" s="3"/>
      <c r="ET33" s="41"/>
      <c r="EU33" s="3"/>
      <c r="EV33" s="3"/>
      <c r="EW33" s="41"/>
      <c r="EX33" s="3"/>
      <c r="EY33" s="3"/>
      <c r="EZ33" s="41"/>
      <c r="FA33" s="3"/>
      <c r="FB33" s="3"/>
      <c r="FC33" s="41"/>
      <c r="FD33" s="3"/>
      <c r="FE33" s="3"/>
      <c r="FF33" s="41"/>
      <c r="FG33" s="3"/>
      <c r="FH33" s="3"/>
      <c r="FI33" s="41"/>
      <c r="FJ33" s="3"/>
      <c r="FK33" s="3"/>
      <c r="FL33" s="41"/>
      <c r="FM33" s="3"/>
      <c r="FN33" s="3"/>
      <c r="FO33" s="41"/>
      <c r="FP33" s="3"/>
      <c r="FQ33" s="3"/>
      <c r="FR33" s="41"/>
      <c r="FS33" s="3"/>
      <c r="FT33" s="37"/>
    </row>
    <row r="34" spans="3:176" x14ac:dyDescent="0.35">
      <c r="C34" s="3">
        <v>1</v>
      </c>
      <c r="D34" s="3" t="s">
        <v>112</v>
      </c>
      <c r="E34" s="3">
        <v>1.4</v>
      </c>
      <c r="F34" s="3" t="s">
        <v>554</v>
      </c>
      <c r="G34" s="75" t="s">
        <v>557</v>
      </c>
      <c r="H34" s="7" t="s">
        <v>555</v>
      </c>
      <c r="I34" s="7">
        <v>1</v>
      </c>
      <c r="J34" s="7">
        <v>1.4</v>
      </c>
      <c r="K34" s="76" t="s">
        <v>557</v>
      </c>
      <c r="N34">
        <v>3.2</v>
      </c>
      <c r="O34" t="s">
        <v>142</v>
      </c>
      <c r="DF34"/>
      <c r="DI34"/>
      <c r="DJ34" s="36" t="str">
        <f t="shared" ref="DJ34:DJ41" si="52">H36</f>
        <v>Electrical Installation</v>
      </c>
      <c r="DK34" s="41" t="s">
        <v>302</v>
      </c>
      <c r="DL34" s="3"/>
      <c r="DM34" s="41" t="s">
        <v>303</v>
      </c>
      <c r="DN34" s="3" t="s">
        <v>295</v>
      </c>
      <c r="DO34" s="3"/>
      <c r="DP34" s="41" t="s">
        <v>304</v>
      </c>
      <c r="DQ34" s="3" t="s">
        <v>308</v>
      </c>
      <c r="DR34" s="3"/>
      <c r="DS34" s="41" t="s">
        <v>305</v>
      </c>
      <c r="DT34" s="3" t="s">
        <v>309</v>
      </c>
      <c r="DU34" s="3"/>
      <c r="DV34" s="41" t="s">
        <v>306</v>
      </c>
      <c r="DW34" s="3" t="s">
        <v>310</v>
      </c>
      <c r="DX34" s="3"/>
      <c r="DY34" s="41" t="s">
        <v>307</v>
      </c>
      <c r="DZ34" s="3" t="s">
        <v>311</v>
      </c>
      <c r="EA34" s="3"/>
      <c r="EB34" s="41"/>
      <c r="EC34" s="3"/>
      <c r="ED34" s="3"/>
      <c r="EE34" s="41"/>
      <c r="EF34" s="3"/>
      <c r="EG34" s="3"/>
      <c r="EH34" s="41"/>
      <c r="EI34" s="3"/>
      <c r="EJ34" s="3"/>
      <c r="EK34" s="41"/>
      <c r="EL34" s="3"/>
      <c r="EM34" s="3"/>
      <c r="EN34" s="41"/>
      <c r="EO34" s="3"/>
      <c r="EP34" s="3"/>
      <c r="EQ34" s="41"/>
      <c r="ER34" s="3"/>
      <c r="ES34" s="3"/>
      <c r="ET34" s="41"/>
      <c r="EU34" s="3"/>
      <c r="EV34" s="3"/>
      <c r="EW34" s="41"/>
      <c r="EX34" s="3"/>
      <c r="EY34" s="3"/>
      <c r="EZ34" s="41"/>
      <c r="FA34" s="3"/>
      <c r="FB34" s="3"/>
      <c r="FC34" s="41"/>
      <c r="FD34" s="3"/>
      <c r="FE34" s="3"/>
      <c r="FF34" s="41"/>
      <c r="FG34" s="3"/>
      <c r="FH34" s="3"/>
      <c r="FI34" s="41"/>
      <c r="FJ34" s="3"/>
      <c r="FK34" s="3"/>
      <c r="FL34" s="41"/>
      <c r="FM34" s="3"/>
      <c r="FN34" s="3"/>
      <c r="FO34" s="41"/>
      <c r="FP34" s="3"/>
      <c r="FQ34" s="3"/>
      <c r="FR34" s="41"/>
      <c r="FS34" s="3"/>
      <c r="FT34" s="37"/>
    </row>
    <row r="35" spans="3:176" x14ac:dyDescent="0.35">
      <c r="C35" s="3">
        <v>1</v>
      </c>
      <c r="D35" s="3" t="s">
        <v>112</v>
      </c>
      <c r="E35" s="3">
        <v>1.4</v>
      </c>
      <c r="F35" s="3" t="s">
        <v>554</v>
      </c>
      <c r="G35" s="75" t="s">
        <v>558</v>
      </c>
      <c r="H35" s="7" t="s">
        <v>556</v>
      </c>
      <c r="I35" s="7">
        <v>1</v>
      </c>
      <c r="J35" s="7">
        <v>1.4</v>
      </c>
      <c r="K35" s="76" t="s">
        <v>558</v>
      </c>
      <c r="N35">
        <v>5.3</v>
      </c>
      <c r="O35" t="s">
        <v>148</v>
      </c>
      <c r="DF35"/>
      <c r="DI35"/>
      <c r="DJ35" s="36" t="str">
        <f t="shared" si="52"/>
        <v>Emergency Lighting Installation</v>
      </c>
      <c r="DK35" s="41"/>
      <c r="DL35" s="3"/>
      <c r="DM35" s="41"/>
      <c r="DN35" s="3"/>
      <c r="DO35" s="3"/>
      <c r="DP35" s="41"/>
      <c r="DQ35" s="3"/>
      <c r="DR35" s="3"/>
      <c r="DS35" s="41"/>
      <c r="DT35" s="3"/>
      <c r="DU35" s="3"/>
      <c r="DV35" s="41"/>
      <c r="DW35" s="3"/>
      <c r="DX35" s="3"/>
      <c r="DY35" s="41"/>
      <c r="DZ35" s="3"/>
      <c r="EA35" s="3"/>
      <c r="EB35" s="41"/>
      <c r="EC35" s="3"/>
      <c r="ED35" s="3"/>
      <c r="EE35" s="41"/>
      <c r="EF35" s="3"/>
      <c r="EG35" s="3"/>
      <c r="EH35" s="41"/>
      <c r="EI35" s="3"/>
      <c r="EJ35" s="3"/>
      <c r="EK35" s="41"/>
      <c r="EL35" s="3"/>
      <c r="EM35" s="3"/>
      <c r="EN35" s="41"/>
      <c r="EO35" s="3"/>
      <c r="EP35" s="3"/>
      <c r="EQ35" s="41"/>
      <c r="ER35" s="3"/>
      <c r="ES35" s="3"/>
      <c r="ET35" s="41"/>
      <c r="EU35" s="3"/>
      <c r="EV35" s="3"/>
      <c r="EW35" s="41"/>
      <c r="EX35" s="3"/>
      <c r="EY35" s="3"/>
      <c r="EZ35" s="41"/>
      <c r="FA35" s="3"/>
      <c r="FB35" s="3"/>
      <c r="FC35" s="41"/>
      <c r="FD35" s="3"/>
      <c r="FE35" s="3"/>
      <c r="FF35" s="41"/>
      <c r="FG35" s="3"/>
      <c r="FH35" s="3"/>
      <c r="FI35" s="41"/>
      <c r="FJ35" s="3"/>
      <c r="FK35" s="3"/>
      <c r="FL35" s="41"/>
      <c r="FM35" s="3"/>
      <c r="FN35" s="3"/>
      <c r="FO35" s="41"/>
      <c r="FP35" s="3"/>
      <c r="FQ35" s="3"/>
      <c r="FR35" s="41"/>
      <c r="FS35" s="3"/>
      <c r="FT35" s="37"/>
    </row>
    <row r="36" spans="3:176" x14ac:dyDescent="0.35">
      <c r="C36" s="3">
        <v>2</v>
      </c>
      <c r="D36" s="3" t="s">
        <v>124</v>
      </c>
      <c r="E36" s="3">
        <v>2.1</v>
      </c>
      <c r="F36" s="3" t="s">
        <v>125</v>
      </c>
      <c r="G36" s="3">
        <v>2.1</v>
      </c>
      <c r="H36" s="7" t="s">
        <v>126</v>
      </c>
      <c r="I36" s="7">
        <v>2</v>
      </c>
      <c r="J36" s="7">
        <v>2.1</v>
      </c>
      <c r="K36" s="7">
        <v>2.1</v>
      </c>
      <c r="N36">
        <v>6.1</v>
      </c>
      <c r="O36" t="s">
        <v>150</v>
      </c>
      <c r="DF36"/>
      <c r="DI36"/>
      <c r="DJ36" s="36" t="str">
        <f t="shared" si="52"/>
        <v>Lightning Protection Installation</v>
      </c>
      <c r="DK36" s="41"/>
      <c r="DL36" s="3"/>
      <c r="DM36" s="41"/>
      <c r="DN36" s="3"/>
      <c r="DO36" s="3"/>
      <c r="DP36" s="41"/>
      <c r="DQ36" s="3"/>
      <c r="DR36" s="3"/>
      <c r="DS36" s="41"/>
      <c r="DT36" s="3"/>
      <c r="DU36" s="3"/>
      <c r="DV36" s="41"/>
      <c r="DW36" s="3"/>
      <c r="DX36" s="3"/>
      <c r="DY36" s="41"/>
      <c r="DZ36" s="3"/>
      <c r="EA36" s="3"/>
      <c r="EB36" s="41"/>
      <c r="EC36" s="3"/>
      <c r="ED36" s="3"/>
      <c r="EE36" s="41"/>
      <c r="EF36" s="3"/>
      <c r="EG36" s="3"/>
      <c r="EH36" s="41"/>
      <c r="EI36" s="3"/>
      <c r="EJ36" s="3"/>
      <c r="EK36" s="41"/>
      <c r="EL36" s="3"/>
      <c r="EM36" s="3"/>
      <c r="EN36" s="41"/>
      <c r="EO36" s="3"/>
      <c r="EP36" s="3"/>
      <c r="EQ36" s="41"/>
      <c r="ER36" s="3"/>
      <c r="ES36" s="3"/>
      <c r="ET36" s="41"/>
      <c r="EU36" s="3"/>
      <c r="EV36" s="3"/>
      <c r="EW36" s="41"/>
      <c r="EX36" s="3"/>
      <c r="EY36" s="3"/>
      <c r="EZ36" s="41"/>
      <c r="FA36" s="3"/>
      <c r="FB36" s="3"/>
      <c r="FC36" s="41"/>
      <c r="FD36" s="3"/>
      <c r="FE36" s="3"/>
      <c r="FF36" s="41"/>
      <c r="FG36" s="3"/>
      <c r="FH36" s="3"/>
      <c r="FI36" s="41"/>
      <c r="FJ36" s="3"/>
      <c r="FK36" s="3"/>
      <c r="FL36" s="41"/>
      <c r="FM36" s="3"/>
      <c r="FN36" s="3"/>
      <c r="FO36" s="41"/>
      <c r="FP36" s="3"/>
      <c r="FQ36" s="3"/>
      <c r="FR36" s="41"/>
      <c r="FS36" s="3"/>
      <c r="FT36" s="37"/>
    </row>
    <row r="37" spans="3:176" x14ac:dyDescent="0.35">
      <c r="C37" s="3">
        <v>2</v>
      </c>
      <c r="D37" s="3" t="s">
        <v>124</v>
      </c>
      <c r="E37" s="3">
        <v>2.1</v>
      </c>
      <c r="F37" s="3" t="s">
        <v>125</v>
      </c>
      <c r="G37" s="3">
        <v>2.2000000000000002</v>
      </c>
      <c r="H37" s="7" t="s">
        <v>127</v>
      </c>
      <c r="I37" s="7">
        <v>2</v>
      </c>
      <c r="J37" s="7">
        <v>2.1</v>
      </c>
      <c r="K37" s="7">
        <v>2.2000000000000002</v>
      </c>
      <c r="N37">
        <v>6.2</v>
      </c>
      <c r="O37" t="s">
        <v>151</v>
      </c>
      <c r="DF37"/>
      <c r="DI37"/>
      <c r="DJ37" s="36" t="str">
        <f t="shared" si="52"/>
        <v>Electric Convector Heater</v>
      </c>
      <c r="DK37" s="41" t="s">
        <v>312</v>
      </c>
      <c r="DL37" s="3"/>
      <c r="DM37" s="41" t="s">
        <v>227</v>
      </c>
      <c r="DN37" s="3" t="s">
        <v>313</v>
      </c>
      <c r="DO37" s="3"/>
      <c r="DP37" s="41"/>
      <c r="DQ37" s="3"/>
      <c r="DR37" s="3"/>
      <c r="DS37" s="41"/>
      <c r="DT37" s="3"/>
      <c r="DU37" s="3"/>
      <c r="DV37" s="41"/>
      <c r="DW37" s="3"/>
      <c r="DX37" s="3"/>
      <c r="DY37" s="41"/>
      <c r="DZ37" s="3"/>
      <c r="EA37" s="3"/>
      <c r="EB37" s="41"/>
      <c r="EC37" s="3"/>
      <c r="ED37" s="3"/>
      <c r="EE37" s="41"/>
      <c r="EF37" s="3"/>
      <c r="EG37" s="3"/>
      <c r="EH37" s="41"/>
      <c r="EI37" s="3"/>
      <c r="EJ37" s="3"/>
      <c r="EK37" s="41"/>
      <c r="EL37" s="3"/>
      <c r="EM37" s="3"/>
      <c r="EN37" s="41"/>
      <c r="EO37" s="3"/>
      <c r="EP37" s="3"/>
      <c r="EQ37" s="41"/>
      <c r="ER37" s="3"/>
      <c r="ES37" s="3"/>
      <c r="ET37" s="41"/>
      <c r="EU37" s="3"/>
      <c r="EV37" s="3"/>
      <c r="EW37" s="41"/>
      <c r="EX37" s="3"/>
      <c r="EY37" s="3"/>
      <c r="EZ37" s="41"/>
      <c r="FA37" s="3"/>
      <c r="FB37" s="3"/>
      <c r="FC37" s="41"/>
      <c r="FD37" s="3"/>
      <c r="FE37" s="3"/>
      <c r="FF37" s="41"/>
      <c r="FG37" s="3"/>
      <c r="FH37" s="3"/>
      <c r="FI37" s="41"/>
      <c r="FJ37" s="3"/>
      <c r="FK37" s="3"/>
      <c r="FL37" s="41"/>
      <c r="FM37" s="3"/>
      <c r="FN37" s="3"/>
      <c r="FO37" s="41"/>
      <c r="FP37" s="3"/>
      <c r="FQ37" s="3"/>
      <c r="FR37" s="41"/>
      <c r="FS37" s="3"/>
      <c r="FT37" s="37"/>
    </row>
    <row r="38" spans="3:176" x14ac:dyDescent="0.35">
      <c r="C38" s="3">
        <v>2</v>
      </c>
      <c r="D38" s="3" t="s">
        <v>124</v>
      </c>
      <c r="E38" s="3">
        <v>2.1</v>
      </c>
      <c r="F38" s="3" t="s">
        <v>125</v>
      </c>
      <c r="G38" s="3">
        <v>2.2999999999999998</v>
      </c>
      <c r="H38" s="7" t="s">
        <v>128</v>
      </c>
      <c r="I38" s="7">
        <v>2</v>
      </c>
      <c r="J38" s="7">
        <v>2.1</v>
      </c>
      <c r="K38" s="7">
        <v>2.2999999999999998</v>
      </c>
      <c r="N38">
        <v>7.4</v>
      </c>
      <c r="O38" t="s">
        <v>156</v>
      </c>
      <c r="DF38"/>
      <c r="DI38"/>
      <c r="DJ38" s="36" t="str">
        <f t="shared" si="52"/>
        <v>Hard Wired Electrical Appliances</v>
      </c>
      <c r="DK38" s="41" t="s">
        <v>314</v>
      </c>
      <c r="DL38" s="3"/>
      <c r="DM38" s="41" t="s">
        <v>303</v>
      </c>
      <c r="DN38" s="3" t="s">
        <v>315</v>
      </c>
      <c r="DO38" s="3"/>
      <c r="DP38" s="41" t="s">
        <v>304</v>
      </c>
      <c r="DQ38" s="3" t="s">
        <v>316</v>
      </c>
      <c r="DR38" s="3"/>
      <c r="DS38" s="41"/>
      <c r="DT38" s="3"/>
      <c r="DU38" s="3"/>
      <c r="DV38" s="41"/>
      <c r="DW38" s="3"/>
      <c r="DX38" s="3"/>
      <c r="DY38" s="41"/>
      <c r="DZ38" s="3"/>
      <c r="EA38" s="3"/>
      <c r="EB38" s="41"/>
      <c r="EC38" s="3"/>
      <c r="ED38" s="3"/>
      <c r="EE38" s="41"/>
      <c r="EF38" s="3"/>
      <c r="EG38" s="3"/>
      <c r="EH38" s="41"/>
      <c r="EI38" s="3"/>
      <c r="EJ38" s="3"/>
      <c r="EK38" s="41"/>
      <c r="EL38" s="3"/>
      <c r="EM38" s="3"/>
      <c r="EN38" s="41"/>
      <c r="EO38" s="3"/>
      <c r="EP38" s="3"/>
      <c r="EQ38" s="41"/>
      <c r="ER38" s="3"/>
      <c r="ES38" s="3"/>
      <c r="ET38" s="41"/>
      <c r="EU38" s="3"/>
      <c r="EV38" s="3"/>
      <c r="EW38" s="41"/>
      <c r="EX38" s="3"/>
      <c r="EY38" s="3"/>
      <c r="EZ38" s="41"/>
      <c r="FA38" s="3"/>
      <c r="FB38" s="3"/>
      <c r="FC38" s="41"/>
      <c r="FD38" s="3"/>
      <c r="FE38" s="3"/>
      <c r="FF38" s="41"/>
      <c r="FG38" s="3"/>
      <c r="FH38" s="3"/>
      <c r="FI38" s="41"/>
      <c r="FJ38" s="3"/>
      <c r="FK38" s="3"/>
      <c r="FL38" s="41"/>
      <c r="FM38" s="3"/>
      <c r="FN38" s="3"/>
      <c r="FO38" s="41"/>
      <c r="FP38" s="3"/>
      <c r="FQ38" s="3"/>
      <c r="FR38" s="41"/>
      <c r="FS38" s="3"/>
      <c r="FT38" s="37"/>
    </row>
    <row r="39" spans="3:176" x14ac:dyDescent="0.35">
      <c r="C39" s="3">
        <v>2</v>
      </c>
      <c r="D39" s="3" t="s">
        <v>124</v>
      </c>
      <c r="E39" s="3">
        <v>2.2000000000000002</v>
      </c>
      <c r="F39" s="3" t="s">
        <v>117</v>
      </c>
      <c r="G39" s="3">
        <v>2.4</v>
      </c>
      <c r="H39" s="7" t="s">
        <v>129</v>
      </c>
      <c r="I39" s="7">
        <v>2</v>
      </c>
      <c r="J39" s="7">
        <v>2.2000000000000002</v>
      </c>
      <c r="K39" s="7">
        <v>2.4</v>
      </c>
      <c r="N39">
        <v>12.1</v>
      </c>
      <c r="O39" t="s">
        <v>170</v>
      </c>
      <c r="DF39"/>
      <c r="DI39"/>
      <c r="DJ39" s="36" t="str">
        <f t="shared" si="52"/>
        <v>Hydroboil units</v>
      </c>
      <c r="DK39" s="41"/>
      <c r="DL39" s="3"/>
      <c r="DM39" s="41"/>
      <c r="DN39" s="3"/>
      <c r="DO39" s="3"/>
      <c r="DP39" s="41"/>
      <c r="DQ39" s="3"/>
      <c r="DR39" s="3"/>
      <c r="DS39" s="41"/>
      <c r="DT39" s="3"/>
      <c r="DU39" s="3"/>
      <c r="DV39" s="41"/>
      <c r="DW39" s="3"/>
      <c r="DX39" s="3"/>
      <c r="DY39" s="41"/>
      <c r="DZ39" s="3"/>
      <c r="EA39" s="3"/>
      <c r="EB39" s="41"/>
      <c r="EC39" s="3"/>
      <c r="ED39" s="3"/>
      <c r="EE39" s="41"/>
      <c r="EF39" s="3"/>
      <c r="EG39" s="3"/>
      <c r="EH39" s="41"/>
      <c r="EI39" s="3"/>
      <c r="EJ39" s="3"/>
      <c r="EK39" s="41"/>
      <c r="EL39" s="3"/>
      <c r="EM39" s="3"/>
      <c r="EN39" s="41"/>
      <c r="EO39" s="3"/>
      <c r="EP39" s="3"/>
      <c r="EQ39" s="41"/>
      <c r="ER39" s="3"/>
      <c r="ES39" s="3"/>
      <c r="ET39" s="41"/>
      <c r="EU39" s="3"/>
      <c r="EV39" s="3"/>
      <c r="EW39" s="41"/>
      <c r="EX39" s="3"/>
      <c r="EY39" s="3"/>
      <c r="EZ39" s="41"/>
      <c r="FA39" s="3"/>
      <c r="FB39" s="3"/>
      <c r="FC39" s="41"/>
      <c r="FD39" s="3"/>
      <c r="FE39" s="3"/>
      <c r="FF39" s="41"/>
      <c r="FG39" s="3"/>
      <c r="FH39" s="3"/>
      <c r="FI39" s="41"/>
      <c r="FJ39" s="3"/>
      <c r="FK39" s="3"/>
      <c r="FL39" s="41"/>
      <c r="FM39" s="3"/>
      <c r="FN39" s="3"/>
      <c r="FO39" s="41"/>
      <c r="FP39" s="3"/>
      <c r="FQ39" s="3"/>
      <c r="FR39" s="41"/>
      <c r="FS39" s="3"/>
      <c r="FT39" s="37"/>
    </row>
    <row r="40" spans="3:176" x14ac:dyDescent="0.35">
      <c r="C40" s="3">
        <v>2</v>
      </c>
      <c r="D40" s="3" t="s">
        <v>124</v>
      </c>
      <c r="E40" s="3">
        <v>2.2999999999999998</v>
      </c>
      <c r="F40" s="3" t="s">
        <v>130</v>
      </c>
      <c r="G40" s="3">
        <v>2.5</v>
      </c>
      <c r="H40" s="7" t="s">
        <v>131</v>
      </c>
      <c r="I40" s="7">
        <v>2</v>
      </c>
      <c r="J40" s="7">
        <v>2.2999999999999998</v>
      </c>
      <c r="K40" s="7">
        <v>2.5</v>
      </c>
      <c r="N40">
        <v>14.3</v>
      </c>
      <c r="O40" t="s">
        <v>179</v>
      </c>
      <c r="DF40"/>
      <c r="DI40"/>
      <c r="DJ40" s="36" t="str">
        <f t="shared" si="52"/>
        <v xml:space="preserve">Generators </v>
      </c>
      <c r="DK40" s="41" t="s">
        <v>317</v>
      </c>
      <c r="DL40" s="3"/>
      <c r="DM40" s="41" t="s">
        <v>227</v>
      </c>
      <c r="DN40" s="3" t="s">
        <v>318</v>
      </c>
      <c r="DO40" s="3"/>
      <c r="DP40" s="41" t="s">
        <v>228</v>
      </c>
      <c r="DQ40" s="3" t="s">
        <v>319</v>
      </c>
      <c r="DR40" s="3"/>
      <c r="DS40" s="41"/>
      <c r="DT40" s="3"/>
      <c r="DU40" s="3"/>
      <c r="DV40" s="41"/>
      <c r="DW40" s="3"/>
      <c r="DX40" s="3"/>
      <c r="DY40" s="41"/>
      <c r="DZ40" s="3"/>
      <c r="EA40" s="3"/>
      <c r="EB40" s="41"/>
      <c r="EC40" s="3"/>
      <c r="ED40" s="3"/>
      <c r="EE40" s="41"/>
      <c r="EF40" s="3"/>
      <c r="EG40" s="3"/>
      <c r="EH40" s="41"/>
      <c r="EI40" s="3"/>
      <c r="EJ40" s="3"/>
      <c r="EK40" s="41"/>
      <c r="EL40" s="3"/>
      <c r="EM40" s="3"/>
      <c r="EN40" s="41"/>
      <c r="EO40" s="3"/>
      <c r="EP40" s="3"/>
      <c r="EQ40" s="41"/>
      <c r="ER40" s="3"/>
      <c r="ES40" s="3"/>
      <c r="ET40" s="41"/>
      <c r="EU40" s="3"/>
      <c r="EV40" s="3"/>
      <c r="EW40" s="41"/>
      <c r="EX40" s="3"/>
      <c r="EY40" s="3"/>
      <c r="EZ40" s="41"/>
      <c r="FA40" s="3"/>
      <c r="FB40" s="3"/>
      <c r="FC40" s="41"/>
      <c r="FD40" s="3"/>
      <c r="FE40" s="3"/>
      <c r="FF40" s="41"/>
      <c r="FG40" s="3"/>
      <c r="FH40" s="3"/>
      <c r="FI40" s="41"/>
      <c r="FJ40" s="3"/>
      <c r="FK40" s="3"/>
      <c r="FL40" s="41"/>
      <c r="FM40" s="3"/>
      <c r="FN40" s="3"/>
      <c r="FO40" s="41"/>
      <c r="FP40" s="3"/>
      <c r="FQ40" s="3"/>
      <c r="FR40" s="41"/>
      <c r="FS40" s="3"/>
      <c r="FT40" s="37"/>
    </row>
    <row r="41" spans="3:176" x14ac:dyDescent="0.35">
      <c r="C41" s="3">
        <v>2</v>
      </c>
      <c r="D41" s="3" t="s">
        <v>124</v>
      </c>
      <c r="E41" s="3">
        <v>2.2999999999999998</v>
      </c>
      <c r="F41" s="3" t="s">
        <v>130</v>
      </c>
      <c r="G41" s="3">
        <v>2.6</v>
      </c>
      <c r="H41" s="7" t="s">
        <v>132</v>
      </c>
      <c r="I41" s="7">
        <v>2</v>
      </c>
      <c r="J41" s="7">
        <v>2.2999999999999998</v>
      </c>
      <c r="K41" s="7">
        <v>2.6</v>
      </c>
      <c r="N41">
        <v>21</v>
      </c>
      <c r="O41" t="s">
        <v>191</v>
      </c>
      <c r="DF41"/>
      <c r="DI41"/>
      <c r="DJ41" s="36" t="str">
        <f t="shared" si="52"/>
        <v>Solar Panels</v>
      </c>
      <c r="DK41" s="41"/>
      <c r="DL41" s="3"/>
      <c r="DM41" s="41"/>
      <c r="DN41" s="3"/>
      <c r="DO41" s="3"/>
      <c r="DP41" s="41"/>
      <c r="DQ41" s="3"/>
      <c r="DR41" s="3"/>
      <c r="DS41" s="41"/>
      <c r="DT41" s="3"/>
      <c r="DU41" s="3"/>
      <c r="DV41" s="41"/>
      <c r="DW41" s="3"/>
      <c r="DX41" s="3"/>
      <c r="DY41" s="41"/>
      <c r="DZ41" s="3"/>
      <c r="EA41" s="3"/>
      <c r="EB41" s="41"/>
      <c r="EC41" s="3"/>
      <c r="ED41" s="3"/>
      <c r="EE41" s="41"/>
      <c r="EF41" s="3"/>
      <c r="EG41" s="3"/>
      <c r="EH41" s="41"/>
      <c r="EI41" s="3"/>
      <c r="EJ41" s="3"/>
      <c r="EK41" s="41"/>
      <c r="EL41" s="3"/>
      <c r="EM41" s="3"/>
      <c r="EN41" s="41"/>
      <c r="EO41" s="3"/>
      <c r="EP41" s="3"/>
      <c r="EQ41" s="41"/>
      <c r="ER41" s="3"/>
      <c r="ES41" s="3"/>
      <c r="ET41" s="41"/>
      <c r="EU41" s="3"/>
      <c r="EV41" s="3"/>
      <c r="EW41" s="41"/>
      <c r="EX41" s="3"/>
      <c r="EY41" s="3"/>
      <c r="EZ41" s="41"/>
      <c r="FA41" s="3"/>
      <c r="FB41" s="3"/>
      <c r="FC41" s="41"/>
      <c r="FD41" s="3"/>
      <c r="FE41" s="3"/>
      <c r="FF41" s="41"/>
      <c r="FG41" s="3"/>
      <c r="FH41" s="3"/>
      <c r="FI41" s="41"/>
      <c r="FJ41" s="3"/>
      <c r="FK41" s="3"/>
      <c r="FL41" s="41"/>
      <c r="FM41" s="3"/>
      <c r="FN41" s="3"/>
      <c r="FO41" s="41"/>
      <c r="FP41" s="3"/>
      <c r="FQ41" s="3"/>
      <c r="FR41" s="41"/>
      <c r="FS41" s="3"/>
      <c r="FT41" s="37"/>
    </row>
    <row r="42" spans="3:176" x14ac:dyDescent="0.35">
      <c r="C42" s="3">
        <v>2</v>
      </c>
      <c r="D42" s="3" t="s">
        <v>124</v>
      </c>
      <c r="E42" s="3">
        <v>2.4</v>
      </c>
      <c r="F42" s="3" t="s">
        <v>133</v>
      </c>
      <c r="G42" s="3">
        <v>2.7</v>
      </c>
      <c r="H42" s="7" t="s">
        <v>560</v>
      </c>
      <c r="I42" s="7">
        <v>2</v>
      </c>
      <c r="J42" s="7">
        <v>2.4</v>
      </c>
      <c r="K42" s="7">
        <v>2.7</v>
      </c>
      <c r="N42">
        <v>23</v>
      </c>
      <c r="O42" t="s">
        <v>194</v>
      </c>
      <c r="DF42"/>
      <c r="DI42"/>
      <c r="DJ42" s="36" t="str">
        <f t="shared" ref="DJ42" si="53">H45</f>
        <v>Wind Turbine</v>
      </c>
      <c r="DK42" s="41"/>
      <c r="DL42" s="3"/>
      <c r="DM42" s="41"/>
      <c r="DN42" s="3"/>
      <c r="DO42" s="3"/>
      <c r="DP42" s="41"/>
      <c r="DQ42" s="3"/>
      <c r="DR42" s="3"/>
      <c r="DS42" s="41"/>
      <c r="DT42" s="3"/>
      <c r="DU42" s="3"/>
      <c r="DV42" s="41"/>
      <c r="DW42" s="3"/>
      <c r="DX42" s="3"/>
      <c r="DY42" s="41"/>
      <c r="DZ42" s="3"/>
      <c r="EA42" s="3"/>
      <c r="EB42" s="41"/>
      <c r="EC42" s="3"/>
      <c r="ED42" s="3"/>
      <c r="EE42" s="41"/>
      <c r="EF42" s="3"/>
      <c r="EG42" s="3"/>
      <c r="EH42" s="41"/>
      <c r="EI42" s="3"/>
      <c r="EJ42" s="3"/>
      <c r="EK42" s="41"/>
      <c r="EL42" s="3"/>
      <c r="EM42" s="3"/>
      <c r="EN42" s="41"/>
      <c r="EO42" s="3"/>
      <c r="EP42" s="3"/>
      <c r="EQ42" s="41"/>
      <c r="ER42" s="3"/>
      <c r="ES42" s="3"/>
      <c r="ET42" s="41"/>
      <c r="EU42" s="3"/>
      <c r="EV42" s="3"/>
      <c r="EW42" s="41"/>
      <c r="EX42" s="3"/>
      <c r="EY42" s="3"/>
      <c r="EZ42" s="41"/>
      <c r="FA42" s="3"/>
      <c r="FB42" s="3"/>
      <c r="FC42" s="41"/>
      <c r="FD42" s="3"/>
      <c r="FE42" s="3"/>
      <c r="FF42" s="41"/>
      <c r="FG42" s="3"/>
      <c r="FH42" s="3"/>
      <c r="FI42" s="41"/>
      <c r="FJ42" s="3"/>
      <c r="FK42" s="3"/>
      <c r="FL42" s="41"/>
      <c r="FM42" s="3"/>
      <c r="FN42" s="3"/>
      <c r="FO42" s="41"/>
      <c r="FP42" s="3"/>
      <c r="FQ42" s="3"/>
      <c r="FR42" s="41"/>
      <c r="FS42" s="3"/>
      <c r="FT42" s="37"/>
    </row>
    <row r="43" spans="3:176" x14ac:dyDescent="0.35">
      <c r="C43" s="3">
        <v>2</v>
      </c>
      <c r="D43" s="3" t="s">
        <v>124</v>
      </c>
      <c r="E43" s="3">
        <v>2.4</v>
      </c>
      <c r="F43" s="3" t="s">
        <v>133</v>
      </c>
      <c r="G43" s="3">
        <v>2.8</v>
      </c>
      <c r="H43" s="7" t="s">
        <v>134</v>
      </c>
      <c r="I43" s="7">
        <v>2</v>
      </c>
      <c r="J43" s="7">
        <v>2.4</v>
      </c>
      <c r="K43" s="7">
        <v>2.8</v>
      </c>
      <c r="N43">
        <v>24</v>
      </c>
      <c r="O43" t="s">
        <v>196</v>
      </c>
      <c r="DF43"/>
      <c r="DI43"/>
      <c r="DJ43" s="36" t="str">
        <f>H48</f>
        <v>Fire Alarm System</v>
      </c>
      <c r="DK43" s="41" t="s">
        <v>320</v>
      </c>
      <c r="DL43" s="3"/>
      <c r="DM43" s="41" t="s">
        <v>303</v>
      </c>
      <c r="DN43" s="3" t="s">
        <v>327</v>
      </c>
      <c r="DO43" s="3"/>
      <c r="DP43" s="41" t="s">
        <v>304</v>
      </c>
      <c r="DQ43" s="3" t="s">
        <v>326</v>
      </c>
      <c r="DR43" s="3"/>
      <c r="DS43" s="41" t="s">
        <v>305</v>
      </c>
      <c r="DT43" s="3" t="s">
        <v>325</v>
      </c>
      <c r="DU43" s="3"/>
      <c r="DV43" s="41" t="s">
        <v>306</v>
      </c>
      <c r="DW43" s="3" t="s">
        <v>324</v>
      </c>
      <c r="DX43" s="3"/>
      <c r="DY43" s="41" t="s">
        <v>307</v>
      </c>
      <c r="DZ43" s="3" t="s">
        <v>323</v>
      </c>
      <c r="EA43" s="3"/>
      <c r="EB43" s="41" t="s">
        <v>321</v>
      </c>
      <c r="EC43" s="3" t="s">
        <v>322</v>
      </c>
      <c r="ED43" s="3"/>
      <c r="EE43" s="41"/>
      <c r="EF43" s="3"/>
      <c r="EG43" s="3"/>
      <c r="EH43" s="41"/>
      <c r="EI43" s="3"/>
      <c r="EJ43" s="3"/>
      <c r="EK43" s="41"/>
      <c r="EL43" s="3"/>
      <c r="EM43" s="3"/>
      <c r="EN43" s="41"/>
      <c r="EO43" s="3"/>
      <c r="EP43" s="3"/>
      <c r="EQ43" s="41"/>
      <c r="ER43" s="3"/>
      <c r="ES43" s="3"/>
      <c r="ET43" s="41"/>
      <c r="EU43" s="3"/>
      <c r="EV43" s="3"/>
      <c r="EW43" s="41"/>
      <c r="EX43" s="3"/>
      <c r="EY43" s="3"/>
      <c r="EZ43" s="41"/>
      <c r="FA43" s="3"/>
      <c r="FB43" s="3"/>
      <c r="FC43" s="41"/>
      <c r="FD43" s="3"/>
      <c r="FE43" s="3"/>
      <c r="FF43" s="41"/>
      <c r="FG43" s="3"/>
      <c r="FH43" s="3"/>
      <c r="FI43" s="41"/>
      <c r="FJ43" s="3"/>
      <c r="FK43" s="3"/>
      <c r="FL43" s="41"/>
      <c r="FM43" s="3"/>
      <c r="FN43" s="3"/>
      <c r="FO43" s="41"/>
      <c r="FP43" s="3"/>
      <c r="FQ43" s="3"/>
      <c r="FR43" s="41"/>
      <c r="FS43" s="3"/>
      <c r="FT43" s="37"/>
    </row>
    <row r="44" spans="3:176" x14ac:dyDescent="0.35">
      <c r="C44" s="3">
        <v>2</v>
      </c>
      <c r="D44" s="3" t="s">
        <v>124</v>
      </c>
      <c r="E44" s="3">
        <v>2.4</v>
      </c>
      <c r="F44" s="3" t="s">
        <v>133</v>
      </c>
      <c r="G44" s="3">
        <v>2.9</v>
      </c>
      <c r="H44" s="7" t="s">
        <v>559</v>
      </c>
      <c r="I44" s="7">
        <v>2</v>
      </c>
      <c r="J44" s="7">
        <v>2.4</v>
      </c>
      <c r="K44" s="7">
        <v>2.9</v>
      </c>
      <c r="DF44"/>
      <c r="DI44"/>
      <c r="DJ44" s="36" t="str">
        <f>H49</f>
        <v>Fire Sprinkler System</v>
      </c>
      <c r="DK44" s="41"/>
      <c r="DL44" s="3"/>
      <c r="DM44" s="41"/>
      <c r="DN44" s="3"/>
      <c r="DO44" s="3"/>
      <c r="DP44" s="41"/>
      <c r="DQ44" s="3"/>
      <c r="DR44" s="3"/>
      <c r="DS44" s="41"/>
      <c r="DT44" s="3"/>
      <c r="DU44" s="3"/>
      <c r="DV44" s="41"/>
      <c r="DW44" s="3"/>
      <c r="DX44" s="3"/>
      <c r="DY44" s="41"/>
      <c r="DZ44" s="3"/>
      <c r="EA44" s="3"/>
      <c r="EB44" s="41"/>
      <c r="EC44" s="3"/>
      <c r="ED44" s="3"/>
      <c r="EE44" s="41"/>
      <c r="EF44" s="3"/>
      <c r="EG44" s="3"/>
      <c r="EH44" s="41"/>
      <c r="EI44" s="3"/>
      <c r="EJ44" s="3"/>
      <c r="EK44" s="41"/>
      <c r="EL44" s="3"/>
      <c r="EM44" s="3"/>
      <c r="EN44" s="41"/>
      <c r="EO44" s="3"/>
      <c r="EP44" s="3"/>
      <c r="EQ44" s="41"/>
      <c r="ER44" s="3"/>
      <c r="ES44" s="3"/>
      <c r="ET44" s="41"/>
      <c r="EU44" s="3"/>
      <c r="EV44" s="3"/>
      <c r="EW44" s="41"/>
      <c r="EX44" s="3"/>
      <c r="EY44" s="3"/>
      <c r="EZ44" s="41"/>
      <c r="FA44" s="3"/>
      <c r="FB44" s="3"/>
      <c r="FC44" s="41"/>
      <c r="FD44" s="3"/>
      <c r="FE44" s="3"/>
      <c r="FF44" s="41"/>
      <c r="FG44" s="3"/>
      <c r="FH44" s="3"/>
      <c r="FI44" s="41"/>
      <c r="FJ44" s="3"/>
      <c r="FK44" s="3"/>
      <c r="FL44" s="41"/>
      <c r="FM44" s="3"/>
      <c r="FN44" s="3"/>
      <c r="FO44" s="41"/>
      <c r="FP44" s="3"/>
      <c r="FQ44" s="3"/>
      <c r="FR44" s="41"/>
      <c r="FS44" s="3"/>
      <c r="FT44" s="37"/>
    </row>
    <row r="45" spans="3:176" x14ac:dyDescent="0.35">
      <c r="C45" s="3">
        <v>2</v>
      </c>
      <c r="D45" s="3" t="s">
        <v>124</v>
      </c>
      <c r="E45" s="3">
        <v>2.4</v>
      </c>
      <c r="F45" s="3" t="s">
        <v>133</v>
      </c>
      <c r="G45" s="3">
        <v>16.100000000000001</v>
      </c>
      <c r="H45" s="7" t="s">
        <v>135</v>
      </c>
      <c r="I45" s="7">
        <v>2</v>
      </c>
      <c r="J45" s="7">
        <v>2.4</v>
      </c>
      <c r="K45" s="7">
        <v>16.100000000000001</v>
      </c>
      <c r="DF45"/>
      <c r="DI45"/>
      <c r="DJ45" s="36" t="str">
        <f>H50</f>
        <v>Fire Suppression System</v>
      </c>
      <c r="DK45" s="41"/>
      <c r="DL45" s="3"/>
      <c r="DM45" s="41"/>
      <c r="DN45" s="3"/>
      <c r="DO45" s="3"/>
      <c r="DP45" s="41"/>
      <c r="DQ45" s="3"/>
      <c r="DR45" s="3"/>
      <c r="DS45" s="41"/>
      <c r="DT45" s="3"/>
      <c r="DU45" s="3"/>
      <c r="DV45" s="41"/>
      <c r="DW45" s="3"/>
      <c r="DX45" s="3"/>
      <c r="DY45" s="41"/>
      <c r="DZ45" s="3"/>
      <c r="EA45" s="3"/>
      <c r="EB45" s="41"/>
      <c r="EC45" s="3"/>
      <c r="ED45" s="3"/>
      <c r="EE45" s="41"/>
      <c r="EF45" s="3"/>
      <c r="EG45" s="3"/>
      <c r="EH45" s="41"/>
      <c r="EI45" s="3"/>
      <c r="EJ45" s="3"/>
      <c r="EK45" s="41"/>
      <c r="EL45" s="3"/>
      <c r="EM45" s="3"/>
      <c r="EN45" s="41"/>
      <c r="EO45" s="3"/>
      <c r="EP45" s="3"/>
      <c r="EQ45" s="41"/>
      <c r="ER45" s="3"/>
      <c r="ES45" s="3"/>
      <c r="ET45" s="41"/>
      <c r="EU45" s="3"/>
      <c r="EV45" s="3"/>
      <c r="EW45" s="41"/>
      <c r="EX45" s="3"/>
      <c r="EY45" s="3"/>
      <c r="EZ45" s="41"/>
      <c r="FA45" s="3"/>
      <c r="FB45" s="3"/>
      <c r="FC45" s="41"/>
      <c r="FD45" s="3"/>
      <c r="FE45" s="3"/>
      <c r="FF45" s="41"/>
      <c r="FG45" s="3"/>
      <c r="FH45" s="3"/>
      <c r="FI45" s="41"/>
      <c r="FJ45" s="3"/>
      <c r="FK45" s="3"/>
      <c r="FL45" s="41"/>
      <c r="FM45" s="3"/>
      <c r="FN45" s="3"/>
      <c r="FO45" s="41"/>
      <c r="FP45" s="3"/>
      <c r="FQ45" s="3"/>
      <c r="FR45" s="41"/>
      <c r="FS45" s="3"/>
      <c r="FT45" s="37"/>
    </row>
    <row r="46" spans="3:176" x14ac:dyDescent="0.35">
      <c r="C46" s="3">
        <v>2</v>
      </c>
      <c r="D46" s="3" t="s">
        <v>124</v>
      </c>
      <c r="E46" s="3">
        <v>2.5</v>
      </c>
      <c r="F46" s="3" t="s">
        <v>541</v>
      </c>
      <c r="G46" s="3">
        <v>2.12</v>
      </c>
      <c r="H46" s="7" t="s">
        <v>542</v>
      </c>
      <c r="I46" s="7">
        <v>2</v>
      </c>
      <c r="J46" s="7">
        <v>2.5</v>
      </c>
      <c r="K46" s="7">
        <v>2.12</v>
      </c>
      <c r="DF46"/>
      <c r="DI46"/>
      <c r="DJ46" s="36" t="str">
        <f t="shared" ref="DJ46:DJ57" si="54">H52</f>
        <v>Fire Fighting Equipment</v>
      </c>
      <c r="DK46" s="41" t="s">
        <v>328</v>
      </c>
      <c r="DL46" s="3"/>
      <c r="DM46" s="41" t="s">
        <v>303</v>
      </c>
      <c r="DN46" s="3" t="s">
        <v>338</v>
      </c>
      <c r="DO46" s="3"/>
      <c r="DP46" s="41" t="s">
        <v>304</v>
      </c>
      <c r="DQ46" s="3" t="s">
        <v>337</v>
      </c>
      <c r="DR46" s="3"/>
      <c r="DS46" s="41" t="s">
        <v>305</v>
      </c>
      <c r="DT46" s="3" t="s">
        <v>336</v>
      </c>
      <c r="DU46" s="3"/>
      <c r="DV46" s="41" t="s">
        <v>306</v>
      </c>
      <c r="DW46" s="3" t="s">
        <v>335</v>
      </c>
      <c r="DX46" s="3"/>
      <c r="DY46" s="41" t="s">
        <v>307</v>
      </c>
      <c r="DZ46" s="3" t="s">
        <v>334</v>
      </c>
      <c r="EA46" s="3"/>
      <c r="EB46" s="41" t="s">
        <v>321</v>
      </c>
      <c r="EC46" s="3" t="s">
        <v>333</v>
      </c>
      <c r="ED46" s="3"/>
      <c r="EE46" s="41" t="s">
        <v>329</v>
      </c>
      <c r="EF46" s="3" t="s">
        <v>332</v>
      </c>
      <c r="EG46" s="3"/>
      <c r="EH46" s="41" t="s">
        <v>330</v>
      </c>
      <c r="EI46" s="3" t="s">
        <v>331</v>
      </c>
      <c r="EJ46" s="3"/>
      <c r="EK46" s="41"/>
      <c r="EL46" s="3"/>
      <c r="EM46" s="3"/>
      <c r="EN46" s="41"/>
      <c r="EO46" s="3"/>
      <c r="EP46" s="3"/>
      <c r="EQ46" s="41"/>
      <c r="ER46" s="3"/>
      <c r="ES46" s="3"/>
      <c r="ET46" s="41"/>
      <c r="EU46" s="3"/>
      <c r="EV46" s="3"/>
      <c r="EW46" s="41"/>
      <c r="EX46" s="3"/>
      <c r="EY46" s="3"/>
      <c r="EZ46" s="41"/>
      <c r="FA46" s="3"/>
      <c r="FB46" s="3"/>
      <c r="FC46" s="41"/>
      <c r="FD46" s="3"/>
      <c r="FE46" s="3"/>
      <c r="FF46" s="41"/>
      <c r="FG46" s="3"/>
      <c r="FH46" s="3"/>
      <c r="FI46" s="41"/>
      <c r="FJ46" s="3"/>
      <c r="FK46" s="3"/>
      <c r="FL46" s="41"/>
      <c r="FM46" s="3"/>
      <c r="FN46" s="3"/>
      <c r="FO46" s="41"/>
      <c r="FP46" s="3"/>
      <c r="FQ46" s="3"/>
      <c r="FR46" s="41"/>
      <c r="FS46" s="3"/>
      <c r="FT46" s="37"/>
    </row>
    <row r="47" spans="3:176" x14ac:dyDescent="0.35">
      <c r="C47" s="3">
        <v>2</v>
      </c>
      <c r="D47" s="3" t="s">
        <v>124</v>
      </c>
      <c r="E47" s="3">
        <v>2.5</v>
      </c>
      <c r="F47" s="3" t="s">
        <v>541</v>
      </c>
      <c r="G47" s="3">
        <v>2.13</v>
      </c>
      <c r="H47" s="7" t="s">
        <v>543</v>
      </c>
      <c r="I47" s="7">
        <v>2</v>
      </c>
      <c r="J47" s="7">
        <v>2.5</v>
      </c>
      <c r="K47" s="7">
        <v>2.13</v>
      </c>
      <c r="DF47"/>
      <c r="DI47"/>
      <c r="DJ47" s="36" t="str">
        <f t="shared" si="54"/>
        <v>Lift Installation</v>
      </c>
      <c r="DK47" s="41" t="s">
        <v>339</v>
      </c>
      <c r="DL47" s="3"/>
      <c r="DM47" s="41" t="s">
        <v>340</v>
      </c>
      <c r="DN47" s="3" t="s">
        <v>345</v>
      </c>
      <c r="DO47" s="3"/>
      <c r="DP47" s="41" t="s">
        <v>341</v>
      </c>
      <c r="DQ47" s="3" t="s">
        <v>344</v>
      </c>
      <c r="DR47" s="3"/>
      <c r="DS47" s="41" t="s">
        <v>342</v>
      </c>
      <c r="DT47" s="3" t="s">
        <v>343</v>
      </c>
      <c r="DU47" s="3"/>
      <c r="DV47" s="41"/>
      <c r="DW47" s="3"/>
      <c r="DX47" s="3"/>
      <c r="DY47" s="41"/>
      <c r="DZ47" s="3"/>
      <c r="EA47" s="3"/>
      <c r="EB47" s="41"/>
      <c r="EC47" s="3"/>
      <c r="ED47" s="3"/>
      <c r="EE47" s="41"/>
      <c r="EF47" s="3"/>
      <c r="EG47" s="3"/>
      <c r="EH47" s="41"/>
      <c r="EI47" s="3"/>
      <c r="EJ47" s="3"/>
      <c r="EK47" s="41"/>
      <c r="EL47" s="3"/>
      <c r="EM47" s="3"/>
      <c r="EN47" s="41"/>
      <c r="EO47" s="3"/>
      <c r="EP47" s="3"/>
      <c r="EQ47" s="41"/>
      <c r="ER47" s="3"/>
      <c r="ES47" s="3"/>
      <c r="ET47" s="41"/>
      <c r="EU47" s="3"/>
      <c r="EV47" s="3"/>
      <c r="EW47" s="41"/>
      <c r="EX47" s="3"/>
      <c r="EY47" s="3"/>
      <c r="EZ47" s="41"/>
      <c r="FA47" s="3"/>
      <c r="FB47" s="3"/>
      <c r="FC47" s="41"/>
      <c r="FD47" s="3"/>
      <c r="FE47" s="3"/>
      <c r="FF47" s="41"/>
      <c r="FG47" s="3"/>
      <c r="FH47" s="3"/>
      <c r="FI47" s="41"/>
      <c r="FJ47" s="3"/>
      <c r="FK47" s="3"/>
      <c r="FL47" s="41"/>
      <c r="FM47" s="3"/>
      <c r="FN47" s="3"/>
      <c r="FO47" s="41"/>
      <c r="FP47" s="3"/>
      <c r="FQ47" s="3"/>
      <c r="FR47" s="41"/>
      <c r="FS47" s="3"/>
      <c r="FT47" s="37"/>
    </row>
    <row r="48" spans="3:176" x14ac:dyDescent="0.35">
      <c r="C48" s="3">
        <v>3</v>
      </c>
      <c r="D48" s="3" t="s">
        <v>136</v>
      </c>
      <c r="E48" s="3">
        <v>3.1</v>
      </c>
      <c r="F48" s="3" t="s">
        <v>137</v>
      </c>
      <c r="G48" s="3">
        <v>3.1</v>
      </c>
      <c r="H48" s="7" t="s">
        <v>138</v>
      </c>
      <c r="I48" s="7">
        <v>3</v>
      </c>
      <c r="J48" s="7">
        <v>3.1</v>
      </c>
      <c r="K48" s="7">
        <v>3.1</v>
      </c>
      <c r="DF48"/>
      <c r="DI48"/>
      <c r="DJ48" s="36" t="str">
        <f t="shared" si="54"/>
        <v>Sewer Pump Equipment</v>
      </c>
      <c r="DK48" s="41"/>
      <c r="DL48" s="3"/>
      <c r="DM48" s="41"/>
      <c r="DN48" s="3"/>
      <c r="DO48" s="3"/>
      <c r="DP48" s="41"/>
      <c r="DQ48" s="3"/>
      <c r="DR48" s="3"/>
      <c r="DS48" s="41"/>
      <c r="DT48" s="3"/>
      <c r="DU48" s="3"/>
      <c r="DV48" s="41"/>
      <c r="DW48" s="3"/>
      <c r="DX48" s="3"/>
      <c r="DY48" s="41"/>
      <c r="DZ48" s="3"/>
      <c r="EA48" s="3"/>
      <c r="EB48" s="41"/>
      <c r="EC48" s="3"/>
      <c r="ED48" s="3"/>
      <c r="EE48" s="41"/>
      <c r="EF48" s="3"/>
      <c r="EG48" s="3"/>
      <c r="EH48" s="41"/>
      <c r="EI48" s="3"/>
      <c r="EJ48" s="3"/>
      <c r="EK48" s="41"/>
      <c r="EL48" s="3"/>
      <c r="EM48" s="3"/>
      <c r="EN48" s="41"/>
      <c r="EO48" s="3"/>
      <c r="EP48" s="3"/>
      <c r="EQ48" s="41"/>
      <c r="ER48" s="3"/>
      <c r="ES48" s="3"/>
      <c r="ET48" s="41"/>
      <c r="EU48" s="3"/>
      <c r="EV48" s="3"/>
      <c r="EW48" s="41"/>
      <c r="EX48" s="3"/>
      <c r="EY48" s="3"/>
      <c r="EZ48" s="41"/>
      <c r="FA48" s="3"/>
      <c r="FB48" s="3"/>
      <c r="FC48" s="41"/>
      <c r="FD48" s="3"/>
      <c r="FE48" s="3"/>
      <c r="FF48" s="41"/>
      <c r="FG48" s="3"/>
      <c r="FH48" s="3"/>
      <c r="FI48" s="41"/>
      <c r="FJ48" s="3"/>
      <c r="FK48" s="3"/>
      <c r="FL48" s="41"/>
      <c r="FM48" s="3"/>
      <c r="FN48" s="3"/>
      <c r="FO48" s="41"/>
      <c r="FP48" s="3"/>
      <c r="FQ48" s="3"/>
      <c r="FR48" s="41"/>
      <c r="FS48" s="3"/>
      <c r="FT48" s="37"/>
    </row>
    <row r="49" spans="3:176" x14ac:dyDescent="0.35">
      <c r="C49" s="3">
        <v>3</v>
      </c>
      <c r="D49" s="3" t="s">
        <v>136</v>
      </c>
      <c r="E49" s="3">
        <v>3.1</v>
      </c>
      <c r="F49" s="3" t="s">
        <v>137</v>
      </c>
      <c r="G49" s="3">
        <v>3.3</v>
      </c>
      <c r="H49" s="7" t="s">
        <v>139</v>
      </c>
      <c r="I49" s="7">
        <v>3</v>
      </c>
      <c r="J49" s="7">
        <v>3.1</v>
      </c>
      <c r="K49" s="7">
        <v>3.3</v>
      </c>
      <c r="DF49"/>
      <c r="DI49"/>
      <c r="DJ49" s="36" t="str">
        <f t="shared" si="54"/>
        <v>Septic Tank</v>
      </c>
      <c r="DK49" s="41"/>
      <c r="DL49" s="3"/>
      <c r="DM49" s="41"/>
      <c r="DN49" s="3"/>
      <c r="DO49" s="3"/>
      <c r="DP49" s="41"/>
      <c r="DQ49" s="3"/>
      <c r="DR49" s="3"/>
      <c r="DS49" s="41"/>
      <c r="DT49" s="3"/>
      <c r="DU49" s="3"/>
      <c r="DV49" s="41"/>
      <c r="DW49" s="3"/>
      <c r="DX49" s="3"/>
      <c r="DY49" s="41"/>
      <c r="DZ49" s="3"/>
      <c r="EA49" s="3"/>
      <c r="EB49" s="41"/>
      <c r="EC49" s="3"/>
      <c r="ED49" s="3"/>
      <c r="EE49" s="41"/>
      <c r="EF49" s="3"/>
      <c r="EG49" s="3"/>
      <c r="EH49" s="41"/>
      <c r="EI49" s="3"/>
      <c r="EJ49" s="3"/>
      <c r="EK49" s="41"/>
      <c r="EL49" s="3"/>
      <c r="EM49" s="3"/>
      <c r="EN49" s="41"/>
      <c r="EO49" s="3"/>
      <c r="EP49" s="3"/>
      <c r="EQ49" s="41"/>
      <c r="ER49" s="3"/>
      <c r="ES49" s="3"/>
      <c r="ET49" s="41"/>
      <c r="EU49" s="3"/>
      <c r="EV49" s="3"/>
      <c r="EW49" s="41"/>
      <c r="EX49" s="3"/>
      <c r="EY49" s="3"/>
      <c r="EZ49" s="41"/>
      <c r="FA49" s="3"/>
      <c r="FB49" s="3"/>
      <c r="FC49" s="41"/>
      <c r="FD49" s="3"/>
      <c r="FE49" s="3"/>
      <c r="FF49" s="41"/>
      <c r="FG49" s="3"/>
      <c r="FH49" s="3"/>
      <c r="FI49" s="41"/>
      <c r="FJ49" s="3"/>
      <c r="FK49" s="3"/>
      <c r="FL49" s="41"/>
      <c r="FM49" s="3"/>
      <c r="FN49" s="3"/>
      <c r="FO49" s="41"/>
      <c r="FP49" s="3"/>
      <c r="FQ49" s="3"/>
      <c r="FR49" s="41"/>
      <c r="FS49" s="3"/>
      <c r="FT49" s="37"/>
    </row>
    <row r="50" spans="3:176" x14ac:dyDescent="0.35">
      <c r="C50" s="3">
        <v>3</v>
      </c>
      <c r="D50" s="3" t="s">
        <v>136</v>
      </c>
      <c r="E50" s="3">
        <v>3.1</v>
      </c>
      <c r="F50" s="3" t="s">
        <v>137</v>
      </c>
      <c r="G50" s="3">
        <v>3.4</v>
      </c>
      <c r="H50" s="7" t="s">
        <v>140</v>
      </c>
      <c r="I50" s="7">
        <v>3</v>
      </c>
      <c r="J50" s="7">
        <v>3.1</v>
      </c>
      <c r="K50" s="7">
        <v>3.4</v>
      </c>
      <c r="DF50"/>
      <c r="DI50"/>
      <c r="DJ50" s="36" t="str">
        <f t="shared" si="54"/>
        <v>Sani-Sleeve Systems</v>
      </c>
      <c r="DK50" s="41"/>
      <c r="DL50" s="3"/>
      <c r="DM50" s="41"/>
      <c r="DN50" s="3"/>
      <c r="DO50" s="3"/>
      <c r="DP50" s="41"/>
      <c r="DQ50" s="3"/>
      <c r="DR50" s="3"/>
      <c r="DS50" s="41"/>
      <c r="DT50" s="3"/>
      <c r="DU50" s="3"/>
      <c r="DV50" s="41"/>
      <c r="DW50" s="3"/>
      <c r="DX50" s="3"/>
      <c r="DY50" s="41"/>
      <c r="DZ50" s="3"/>
      <c r="EA50" s="3"/>
      <c r="EB50" s="41"/>
      <c r="EC50" s="3"/>
      <c r="ED50" s="3"/>
      <c r="EE50" s="41"/>
      <c r="EF50" s="3"/>
      <c r="EG50" s="3"/>
      <c r="EH50" s="41"/>
      <c r="EI50" s="3"/>
      <c r="EJ50" s="3"/>
      <c r="EK50" s="41"/>
      <c r="EL50" s="3"/>
      <c r="EM50" s="3"/>
      <c r="EN50" s="41"/>
      <c r="EO50" s="3"/>
      <c r="EP50" s="3"/>
      <c r="EQ50" s="41"/>
      <c r="ER50" s="3"/>
      <c r="ES50" s="3"/>
      <c r="ET50" s="41"/>
      <c r="EU50" s="3"/>
      <c r="EV50" s="3"/>
      <c r="EW50" s="41"/>
      <c r="EX50" s="3"/>
      <c r="EY50" s="3"/>
      <c r="EZ50" s="41"/>
      <c r="FA50" s="3"/>
      <c r="FB50" s="3"/>
      <c r="FC50" s="41"/>
      <c r="FD50" s="3"/>
      <c r="FE50" s="3"/>
      <c r="FF50" s="41"/>
      <c r="FG50" s="3"/>
      <c r="FH50" s="3"/>
      <c r="FI50" s="41"/>
      <c r="FJ50" s="3"/>
      <c r="FK50" s="3"/>
      <c r="FL50" s="41"/>
      <c r="FM50" s="3"/>
      <c r="FN50" s="3"/>
      <c r="FO50" s="41"/>
      <c r="FP50" s="3"/>
      <c r="FQ50" s="3"/>
      <c r="FR50" s="41"/>
      <c r="FS50" s="3"/>
      <c r="FT50" s="37"/>
    </row>
    <row r="51" spans="3:176" x14ac:dyDescent="0.35">
      <c r="C51" s="3">
        <v>3</v>
      </c>
      <c r="D51" s="3" t="s">
        <v>136</v>
      </c>
      <c r="E51" s="3">
        <v>3.1</v>
      </c>
      <c r="F51" s="3" t="s">
        <v>137</v>
      </c>
      <c r="G51" s="3">
        <v>3.5</v>
      </c>
      <c r="H51" s="7" t="s">
        <v>561</v>
      </c>
      <c r="I51" s="7">
        <v>3</v>
      </c>
      <c r="J51" s="7">
        <v>3.1</v>
      </c>
      <c r="K51" s="7">
        <v>3.5</v>
      </c>
      <c r="DF51"/>
      <c r="DI51"/>
      <c r="DJ51" s="36" t="str">
        <f t="shared" si="54"/>
        <v>CCTV Installations</v>
      </c>
      <c r="DK51" s="41" t="s">
        <v>346</v>
      </c>
      <c r="DL51" s="3"/>
      <c r="DM51" s="41" t="s">
        <v>303</v>
      </c>
      <c r="DN51" s="3" t="s">
        <v>347</v>
      </c>
      <c r="DO51" s="3"/>
      <c r="DP51" s="41"/>
      <c r="DQ51" s="3"/>
      <c r="DR51" s="3"/>
      <c r="DS51" s="41"/>
      <c r="DT51" s="3"/>
      <c r="DU51" s="3"/>
      <c r="DV51" s="41"/>
      <c r="DW51" s="3"/>
      <c r="DX51" s="3"/>
      <c r="DY51" s="41"/>
      <c r="DZ51" s="3"/>
      <c r="EA51" s="3"/>
      <c r="EB51" s="41"/>
      <c r="EC51" s="3"/>
      <c r="ED51" s="3"/>
      <c r="EE51" s="41"/>
      <c r="EF51" s="3"/>
      <c r="EG51" s="3"/>
      <c r="EH51" s="41"/>
      <c r="EI51" s="3"/>
      <c r="EJ51" s="3"/>
      <c r="EK51" s="41"/>
      <c r="EL51" s="3"/>
      <c r="EM51" s="3"/>
      <c r="EN51" s="41"/>
      <c r="EO51" s="3"/>
      <c r="EP51" s="3"/>
      <c r="EQ51" s="41"/>
      <c r="ER51" s="3"/>
      <c r="ES51" s="3"/>
      <c r="ET51" s="41"/>
      <c r="EU51" s="3"/>
      <c r="EV51" s="3"/>
      <c r="EW51" s="41"/>
      <c r="EX51" s="3"/>
      <c r="EY51" s="3"/>
      <c r="EZ51" s="41"/>
      <c r="FA51" s="3"/>
      <c r="FB51" s="3"/>
      <c r="FC51" s="41"/>
      <c r="FD51" s="3"/>
      <c r="FE51" s="3"/>
      <c r="FF51" s="41"/>
      <c r="FG51" s="3"/>
      <c r="FH51" s="3"/>
      <c r="FI51" s="41"/>
      <c r="FJ51" s="3"/>
      <c r="FK51" s="3"/>
      <c r="FL51" s="41"/>
      <c r="FM51" s="3"/>
      <c r="FN51" s="3"/>
      <c r="FO51" s="41"/>
      <c r="FP51" s="3"/>
      <c r="FQ51" s="3"/>
      <c r="FR51" s="41"/>
      <c r="FS51" s="3"/>
      <c r="FT51" s="37"/>
    </row>
    <row r="52" spans="3:176" x14ac:dyDescent="0.35">
      <c r="C52" s="3">
        <v>3</v>
      </c>
      <c r="D52" s="3" t="s">
        <v>136</v>
      </c>
      <c r="E52" s="3">
        <v>3.2</v>
      </c>
      <c r="F52" s="3" t="s">
        <v>141</v>
      </c>
      <c r="G52" s="3">
        <v>3.2</v>
      </c>
      <c r="H52" s="7" t="s">
        <v>142</v>
      </c>
      <c r="I52" s="7">
        <v>3</v>
      </c>
      <c r="J52" s="7">
        <v>3.2</v>
      </c>
      <c r="K52" s="7">
        <v>3.2</v>
      </c>
      <c r="DF52"/>
      <c r="DI52"/>
      <c r="DJ52" s="36" t="str">
        <f t="shared" si="54"/>
        <v>Security System</v>
      </c>
      <c r="DK52" s="41" t="s">
        <v>348</v>
      </c>
      <c r="DL52" s="3"/>
      <c r="DM52" s="41" t="s">
        <v>303</v>
      </c>
      <c r="DN52" s="3" t="s">
        <v>349</v>
      </c>
      <c r="DO52" s="3"/>
      <c r="DP52" s="41"/>
      <c r="DQ52" s="3"/>
      <c r="DR52" s="3"/>
      <c r="DS52" s="41"/>
      <c r="DT52" s="3"/>
      <c r="DU52" s="3"/>
      <c r="DV52" s="41"/>
      <c r="DW52" s="3"/>
      <c r="DX52" s="3"/>
      <c r="DY52" s="41"/>
      <c r="DZ52" s="3"/>
      <c r="EA52" s="3"/>
      <c r="EB52" s="41"/>
      <c r="EC52" s="3"/>
      <c r="ED52" s="3"/>
      <c r="EE52" s="41"/>
      <c r="EF52" s="3"/>
      <c r="EG52" s="3"/>
      <c r="EH52" s="41"/>
      <c r="EI52" s="3"/>
      <c r="EJ52" s="3"/>
      <c r="EK52" s="41"/>
      <c r="EL52" s="3"/>
      <c r="EM52" s="3"/>
      <c r="EN52" s="41"/>
      <c r="EO52" s="3"/>
      <c r="EP52" s="3"/>
      <c r="EQ52" s="41"/>
      <c r="ER52" s="3"/>
      <c r="ES52" s="3"/>
      <c r="ET52" s="41"/>
      <c r="EU52" s="3"/>
      <c r="EV52" s="3"/>
      <c r="EW52" s="41"/>
      <c r="EX52" s="3"/>
      <c r="EY52" s="3"/>
      <c r="EZ52" s="41"/>
      <c r="FA52" s="3"/>
      <c r="FB52" s="3"/>
      <c r="FC52" s="41"/>
      <c r="FD52" s="3"/>
      <c r="FE52" s="3"/>
      <c r="FF52" s="41"/>
      <c r="FG52" s="3"/>
      <c r="FH52" s="3"/>
      <c r="FI52" s="41"/>
      <c r="FJ52" s="3"/>
      <c r="FK52" s="3"/>
      <c r="FL52" s="41"/>
      <c r="FM52" s="3"/>
      <c r="FN52" s="3"/>
      <c r="FO52" s="41"/>
      <c r="FP52" s="3"/>
      <c r="FQ52" s="3"/>
      <c r="FR52" s="41"/>
      <c r="FS52" s="3"/>
      <c r="FT52" s="37"/>
    </row>
    <row r="53" spans="3:176" x14ac:dyDescent="0.35">
      <c r="C53" s="3">
        <v>4</v>
      </c>
      <c r="D53" s="3" t="s">
        <v>143</v>
      </c>
      <c r="E53" s="3">
        <v>4.0999999999999996</v>
      </c>
      <c r="F53" s="3" t="s">
        <v>143</v>
      </c>
      <c r="G53" s="3">
        <v>4.0999999999999996</v>
      </c>
      <c r="H53" s="7" t="s">
        <v>144</v>
      </c>
      <c r="I53" s="7">
        <v>4</v>
      </c>
      <c r="J53" s="7">
        <v>4.0999999999999996</v>
      </c>
      <c r="K53" s="7">
        <v>4.0999999999999996</v>
      </c>
      <c r="DF53"/>
      <c r="DI53"/>
      <c r="DJ53" s="36" t="str">
        <f t="shared" si="54"/>
        <v>Air Conditioning Units</v>
      </c>
      <c r="DK53" s="41"/>
      <c r="DL53" s="3"/>
      <c r="DM53" s="41"/>
      <c r="DN53" s="3"/>
      <c r="DO53" s="3"/>
      <c r="DP53" s="41"/>
      <c r="DQ53" s="3"/>
      <c r="DR53" s="3"/>
      <c r="DS53" s="41"/>
      <c r="DT53" s="3"/>
      <c r="DU53" s="3"/>
      <c r="DV53" s="41"/>
      <c r="DW53" s="3"/>
      <c r="DX53" s="3"/>
      <c r="DY53" s="41"/>
      <c r="DZ53" s="3"/>
      <c r="EA53" s="3"/>
      <c r="EB53" s="41"/>
      <c r="EC53" s="3"/>
      <c r="ED53" s="3"/>
      <c r="EE53" s="41"/>
      <c r="EF53" s="3"/>
      <c r="EG53" s="3"/>
      <c r="EH53" s="41"/>
      <c r="EI53" s="3"/>
      <c r="EJ53" s="3"/>
      <c r="EK53" s="41"/>
      <c r="EL53" s="3"/>
      <c r="EM53" s="3"/>
      <c r="EN53" s="41"/>
      <c r="EO53" s="3"/>
      <c r="EP53" s="3"/>
      <c r="EQ53" s="41"/>
      <c r="ER53" s="3"/>
      <c r="ES53" s="3"/>
      <c r="ET53" s="41"/>
      <c r="EU53" s="3"/>
      <c r="EV53" s="3"/>
      <c r="EW53" s="41"/>
      <c r="EX53" s="3"/>
      <c r="EY53" s="3"/>
      <c r="EZ53" s="41"/>
      <c r="FA53" s="3"/>
      <c r="FB53" s="3"/>
      <c r="FC53" s="41"/>
      <c r="FD53" s="3"/>
      <c r="FE53" s="3"/>
      <c r="FF53" s="41"/>
      <c r="FG53" s="3"/>
      <c r="FH53" s="3"/>
      <c r="FI53" s="41"/>
      <c r="FJ53" s="3"/>
      <c r="FK53" s="3"/>
      <c r="FL53" s="41"/>
      <c r="FM53" s="3"/>
      <c r="FN53" s="3"/>
      <c r="FO53" s="41"/>
      <c r="FP53" s="3"/>
      <c r="FQ53" s="3"/>
      <c r="FR53" s="41"/>
      <c r="FS53" s="3"/>
      <c r="FT53" s="37"/>
    </row>
    <row r="54" spans="3:176" x14ac:dyDescent="0.35">
      <c r="C54" s="3">
        <v>5</v>
      </c>
      <c r="D54" s="3" t="s">
        <v>145</v>
      </c>
      <c r="E54" s="3">
        <v>5.0999999999999996</v>
      </c>
      <c r="F54" s="3" t="s">
        <v>145</v>
      </c>
      <c r="G54" s="3">
        <v>5.0999999999999996</v>
      </c>
      <c r="H54" s="7" t="s">
        <v>146</v>
      </c>
      <c r="I54" s="7">
        <v>5</v>
      </c>
      <c r="J54" s="7">
        <v>5.0999999999999996</v>
      </c>
      <c r="K54" s="7">
        <v>5.0999999999999996</v>
      </c>
      <c r="DF54"/>
      <c r="DI54"/>
      <c r="DJ54" s="36" t="str">
        <f t="shared" si="54"/>
        <v>Air Handling Units</v>
      </c>
      <c r="DK54" s="41"/>
      <c r="DL54" s="3"/>
      <c r="DM54" s="41"/>
      <c r="DN54" s="3"/>
      <c r="DO54" s="3"/>
      <c r="DP54" s="41"/>
      <c r="DQ54" s="3"/>
      <c r="DR54" s="3"/>
      <c r="DS54" s="41"/>
      <c r="DT54" s="3"/>
      <c r="DU54" s="3"/>
      <c r="DV54" s="41"/>
      <c r="DW54" s="3"/>
      <c r="DX54" s="3"/>
      <c r="DY54" s="41"/>
      <c r="DZ54" s="3"/>
      <c r="EA54" s="3"/>
      <c r="EB54" s="41"/>
      <c r="EC54" s="3"/>
      <c r="ED54" s="3"/>
      <c r="EE54" s="41"/>
      <c r="EF54" s="3"/>
      <c r="EG54" s="3"/>
      <c r="EH54" s="41"/>
      <c r="EI54" s="3"/>
      <c r="EJ54" s="3"/>
      <c r="EK54" s="41"/>
      <c r="EL54" s="3"/>
      <c r="EM54" s="3"/>
      <c r="EN54" s="41"/>
      <c r="EO54" s="3"/>
      <c r="EP54" s="3"/>
      <c r="EQ54" s="41"/>
      <c r="ER54" s="3"/>
      <c r="ES54" s="3"/>
      <c r="ET54" s="41"/>
      <c r="EU54" s="3"/>
      <c r="EV54" s="3"/>
      <c r="EW54" s="41"/>
      <c r="EX54" s="3"/>
      <c r="EY54" s="3"/>
      <c r="EZ54" s="41"/>
      <c r="FA54" s="3"/>
      <c r="FB54" s="3"/>
      <c r="FC54" s="41"/>
      <c r="FD54" s="3"/>
      <c r="FE54" s="3"/>
      <c r="FF54" s="41"/>
      <c r="FG54" s="3"/>
      <c r="FH54" s="3"/>
      <c r="FI54" s="41"/>
      <c r="FJ54" s="3"/>
      <c r="FK54" s="3"/>
      <c r="FL54" s="41"/>
      <c r="FM54" s="3"/>
      <c r="FN54" s="3"/>
      <c r="FO54" s="41"/>
      <c r="FP54" s="3"/>
      <c r="FQ54" s="3"/>
      <c r="FR54" s="41"/>
      <c r="FS54" s="3"/>
      <c r="FT54" s="37"/>
    </row>
    <row r="55" spans="3:176" x14ac:dyDescent="0.35">
      <c r="C55" s="3">
        <v>5</v>
      </c>
      <c r="D55" s="3" t="s">
        <v>145</v>
      </c>
      <c r="E55" s="3">
        <v>5.0999999999999996</v>
      </c>
      <c r="F55" s="3" t="s">
        <v>145</v>
      </c>
      <c r="G55" s="3">
        <v>5.2</v>
      </c>
      <c r="H55" s="7" t="s">
        <v>147</v>
      </c>
      <c r="I55" s="7">
        <v>5</v>
      </c>
      <c r="J55" s="7">
        <v>5.0999999999999996</v>
      </c>
      <c r="K55" s="7">
        <v>5.2</v>
      </c>
      <c r="DF55"/>
      <c r="DI55"/>
      <c r="DJ55" s="36" t="str">
        <f t="shared" si="54"/>
        <v>Breezair Units</v>
      </c>
      <c r="DK55" s="41"/>
      <c r="DL55" s="3"/>
      <c r="DM55" s="41"/>
      <c r="DN55" s="3"/>
      <c r="DO55" s="3"/>
      <c r="DP55" s="41"/>
      <c r="DQ55" s="3"/>
      <c r="DR55" s="3"/>
      <c r="DS55" s="41"/>
      <c r="DT55" s="3"/>
      <c r="DU55" s="3"/>
      <c r="DV55" s="41"/>
      <c r="DW55" s="3"/>
      <c r="DX55" s="3"/>
      <c r="DY55" s="41"/>
      <c r="DZ55" s="3"/>
      <c r="EA55" s="3"/>
      <c r="EB55" s="41"/>
      <c r="EC55" s="3"/>
      <c r="ED55" s="3"/>
      <c r="EE55" s="41"/>
      <c r="EF55" s="3"/>
      <c r="EG55" s="3"/>
      <c r="EH55" s="41"/>
      <c r="EI55" s="3"/>
      <c r="EJ55" s="3"/>
      <c r="EK55" s="41"/>
      <c r="EL55" s="3"/>
      <c r="EM55" s="3"/>
      <c r="EN55" s="41"/>
      <c r="EO55" s="3"/>
      <c r="EP55" s="3"/>
      <c r="EQ55" s="41"/>
      <c r="ER55" s="3"/>
      <c r="ES55" s="3"/>
      <c r="ET55" s="41"/>
      <c r="EU55" s="3"/>
      <c r="EV55" s="3"/>
      <c r="EW55" s="41"/>
      <c r="EX55" s="3"/>
      <c r="EY55" s="3"/>
      <c r="EZ55" s="41"/>
      <c r="FA55" s="3"/>
      <c r="FB55" s="3"/>
      <c r="FC55" s="41"/>
      <c r="FD55" s="3"/>
      <c r="FE55" s="3"/>
      <c r="FF55" s="41"/>
      <c r="FG55" s="3"/>
      <c r="FH55" s="3"/>
      <c r="FI55" s="41"/>
      <c r="FJ55" s="3"/>
      <c r="FK55" s="3"/>
      <c r="FL55" s="41"/>
      <c r="FM55" s="3"/>
      <c r="FN55" s="3"/>
      <c r="FO55" s="41"/>
      <c r="FP55" s="3"/>
      <c r="FQ55" s="3"/>
      <c r="FR55" s="41"/>
      <c r="FS55" s="3"/>
      <c r="FT55" s="37"/>
    </row>
    <row r="56" spans="3:176" x14ac:dyDescent="0.35">
      <c r="C56" s="3">
        <v>5</v>
      </c>
      <c r="D56" s="3" t="s">
        <v>145</v>
      </c>
      <c r="E56" s="3">
        <v>5.0999999999999996</v>
      </c>
      <c r="F56" s="3" t="s">
        <v>145</v>
      </c>
      <c r="G56" s="3">
        <v>5.3</v>
      </c>
      <c r="H56" s="7" t="s">
        <v>148</v>
      </c>
      <c r="I56" s="7">
        <v>5</v>
      </c>
      <c r="J56" s="7">
        <v>5.0999999999999996</v>
      </c>
      <c r="K56" s="7">
        <v>5.3</v>
      </c>
      <c r="DF56"/>
      <c r="DI56"/>
      <c r="DJ56" s="36" t="str">
        <f t="shared" si="54"/>
        <v>Kitchen Extract System</v>
      </c>
      <c r="DK56" s="41"/>
      <c r="DL56" s="3"/>
      <c r="DM56" s="41"/>
      <c r="DN56" s="3"/>
      <c r="DO56" s="3"/>
      <c r="DP56" s="41"/>
      <c r="DQ56" s="3"/>
      <c r="DR56" s="3"/>
      <c r="DS56" s="41"/>
      <c r="DT56" s="3"/>
      <c r="DU56" s="3"/>
      <c r="DV56" s="41"/>
      <c r="DW56" s="3"/>
      <c r="DX56" s="3"/>
      <c r="DY56" s="41"/>
      <c r="DZ56" s="3"/>
      <c r="EA56" s="3"/>
      <c r="EB56" s="41"/>
      <c r="EC56" s="3"/>
      <c r="ED56" s="3"/>
      <c r="EE56" s="41"/>
      <c r="EF56" s="3"/>
      <c r="EG56" s="3"/>
      <c r="EH56" s="41"/>
      <c r="EI56" s="3"/>
      <c r="EJ56" s="3"/>
      <c r="EK56" s="41"/>
      <c r="EL56" s="3"/>
      <c r="EM56" s="3"/>
      <c r="EN56" s="41"/>
      <c r="EO56" s="3"/>
      <c r="EP56" s="3"/>
      <c r="EQ56" s="41"/>
      <c r="ER56" s="3"/>
      <c r="ES56" s="3"/>
      <c r="ET56" s="41"/>
      <c r="EU56" s="3"/>
      <c r="EV56" s="3"/>
      <c r="EW56" s="41"/>
      <c r="EX56" s="3"/>
      <c r="EY56" s="3"/>
      <c r="EZ56" s="41"/>
      <c r="FA56" s="3"/>
      <c r="FB56" s="3"/>
      <c r="FC56" s="41"/>
      <c r="FD56" s="3"/>
      <c r="FE56" s="3"/>
      <c r="FF56" s="41"/>
      <c r="FG56" s="3"/>
      <c r="FH56" s="3"/>
      <c r="FI56" s="41"/>
      <c r="FJ56" s="3"/>
      <c r="FK56" s="3"/>
      <c r="FL56" s="41"/>
      <c r="FM56" s="3"/>
      <c r="FN56" s="3"/>
      <c r="FO56" s="41"/>
      <c r="FP56" s="3"/>
      <c r="FQ56" s="3"/>
      <c r="FR56" s="41"/>
      <c r="FS56" s="3"/>
      <c r="FT56" s="37"/>
    </row>
    <row r="57" spans="3:176" x14ac:dyDescent="0.35">
      <c r="C57" s="3">
        <v>6</v>
      </c>
      <c r="D57" s="3" t="s">
        <v>149</v>
      </c>
      <c r="E57" s="3">
        <v>6.1</v>
      </c>
      <c r="F57" s="3" t="s">
        <v>149</v>
      </c>
      <c r="G57" s="3">
        <v>6.1</v>
      </c>
      <c r="H57" s="7" t="s">
        <v>150</v>
      </c>
      <c r="I57" s="7">
        <v>6</v>
      </c>
      <c r="J57" s="7">
        <v>6.1</v>
      </c>
      <c r="K57" s="7">
        <v>6.1</v>
      </c>
      <c r="DF57"/>
      <c r="DI57"/>
      <c r="DJ57" s="36" t="str">
        <f t="shared" si="54"/>
        <v>Air to Air Heat Pumps</v>
      </c>
      <c r="DK57" s="41"/>
      <c r="DL57" s="3"/>
      <c r="DM57" s="41"/>
      <c r="DN57" s="3"/>
      <c r="DO57" s="3"/>
      <c r="DP57" s="41"/>
      <c r="DQ57" s="3"/>
      <c r="DR57" s="3"/>
      <c r="DS57" s="41"/>
      <c r="DT57" s="3"/>
      <c r="DU57" s="3"/>
      <c r="DV57" s="41"/>
      <c r="DW57" s="3"/>
      <c r="DX57" s="3"/>
      <c r="DY57" s="41"/>
      <c r="DZ57" s="3"/>
      <c r="EA57" s="3"/>
      <c r="EB57" s="41"/>
      <c r="EC57" s="3"/>
      <c r="ED57" s="3"/>
      <c r="EE57" s="41"/>
      <c r="EF57" s="3"/>
      <c r="EG57" s="3"/>
      <c r="EH57" s="41"/>
      <c r="EI57" s="3"/>
      <c r="EJ57" s="3"/>
      <c r="EK57" s="41"/>
      <c r="EL57" s="3"/>
      <c r="EM57" s="3"/>
      <c r="EN57" s="41"/>
      <c r="EO57" s="3"/>
      <c r="EP57" s="3"/>
      <c r="EQ57" s="41"/>
      <c r="ER57" s="3"/>
      <c r="ES57" s="3"/>
      <c r="ET57" s="41"/>
      <c r="EU57" s="3"/>
      <c r="EV57" s="3"/>
      <c r="EW57" s="41"/>
      <c r="EX57" s="3"/>
      <c r="EY57" s="3"/>
      <c r="EZ57" s="41"/>
      <c r="FA57" s="3"/>
      <c r="FB57" s="3"/>
      <c r="FC57" s="41"/>
      <c r="FD57" s="3"/>
      <c r="FE57" s="3"/>
      <c r="FF57" s="41"/>
      <c r="FG57" s="3"/>
      <c r="FH57" s="3"/>
      <c r="FI57" s="41"/>
      <c r="FJ57" s="3"/>
      <c r="FK57" s="3"/>
      <c r="FL57" s="41"/>
      <c r="FM57" s="3"/>
      <c r="FN57" s="3"/>
      <c r="FO57" s="41"/>
      <c r="FP57" s="3"/>
      <c r="FQ57" s="3"/>
      <c r="FR57" s="41"/>
      <c r="FS57" s="3"/>
      <c r="FT57" s="37"/>
    </row>
    <row r="58" spans="3:176" x14ac:dyDescent="0.35">
      <c r="C58" s="3">
        <v>6</v>
      </c>
      <c r="D58" s="3" t="s">
        <v>149</v>
      </c>
      <c r="E58" s="3">
        <v>6.1</v>
      </c>
      <c r="F58" s="3" t="s">
        <v>149</v>
      </c>
      <c r="G58" s="3">
        <v>6.2</v>
      </c>
      <c r="H58" s="7" t="s">
        <v>151</v>
      </c>
      <c r="I58" s="7">
        <v>6</v>
      </c>
      <c r="J58" s="7">
        <v>6.1</v>
      </c>
      <c r="K58" s="7">
        <v>6.2</v>
      </c>
      <c r="DF58"/>
      <c r="DI58"/>
      <c r="DJ58" s="36" t="str">
        <f t="shared" ref="DJ58:DJ66" si="55">H70</f>
        <v>Paddlegate</v>
      </c>
      <c r="DK58" s="41" t="s">
        <v>350</v>
      </c>
      <c r="DL58" s="3"/>
      <c r="DM58" s="41" t="s">
        <v>227</v>
      </c>
      <c r="DN58" s="3" t="s">
        <v>351</v>
      </c>
      <c r="DO58" s="3"/>
      <c r="DP58" s="41"/>
      <c r="DQ58" s="3"/>
      <c r="DR58" s="3"/>
      <c r="DS58" s="41"/>
      <c r="DT58" s="3"/>
      <c r="DU58" s="3"/>
      <c r="DV58" s="41"/>
      <c r="DW58" s="3"/>
      <c r="DX58" s="3"/>
      <c r="DY58" s="41"/>
      <c r="DZ58" s="3"/>
      <c r="EA58" s="3"/>
      <c r="EB58" s="41"/>
      <c r="EC58" s="3"/>
      <c r="ED58" s="3"/>
      <c r="EE58" s="41"/>
      <c r="EF58" s="3"/>
      <c r="EG58" s="3"/>
      <c r="EH58" s="41"/>
      <c r="EI58" s="3"/>
      <c r="EJ58" s="3"/>
      <c r="EK58" s="41"/>
      <c r="EL58" s="3"/>
      <c r="EM58" s="3"/>
      <c r="EN58" s="41"/>
      <c r="EO58" s="3"/>
      <c r="EP58" s="3"/>
      <c r="EQ58" s="41"/>
      <c r="ER58" s="3"/>
      <c r="ES58" s="3"/>
      <c r="ET58" s="41"/>
      <c r="EU58" s="3"/>
      <c r="EV58" s="3"/>
      <c r="EW58" s="41"/>
      <c r="EX58" s="3"/>
      <c r="EY58" s="3"/>
      <c r="EZ58" s="41"/>
      <c r="FA58" s="3"/>
      <c r="FB58" s="3"/>
      <c r="FC58" s="41"/>
      <c r="FD58" s="3"/>
      <c r="FE58" s="3"/>
      <c r="FF58" s="41"/>
      <c r="FG58" s="3"/>
      <c r="FH58" s="3"/>
      <c r="FI58" s="41"/>
      <c r="FJ58" s="3"/>
      <c r="FK58" s="3"/>
      <c r="FL58" s="41"/>
      <c r="FM58" s="3"/>
      <c r="FN58" s="3"/>
      <c r="FO58" s="41"/>
      <c r="FP58" s="3"/>
      <c r="FQ58" s="3"/>
      <c r="FR58" s="41"/>
      <c r="FS58" s="3"/>
      <c r="FT58" s="37"/>
    </row>
    <row r="59" spans="3:176" x14ac:dyDescent="0.35">
      <c r="C59" s="3">
        <v>7</v>
      </c>
      <c r="D59" s="3" t="s">
        <v>152</v>
      </c>
      <c r="E59" s="3">
        <v>7.1</v>
      </c>
      <c r="F59" s="3" t="s">
        <v>152</v>
      </c>
      <c r="G59" s="3">
        <v>7.1</v>
      </c>
      <c r="H59" s="7" t="s">
        <v>153</v>
      </c>
      <c r="I59" s="7">
        <v>7</v>
      </c>
      <c r="J59" s="7">
        <v>7.1</v>
      </c>
      <c r="K59" s="7">
        <v>7.1</v>
      </c>
      <c r="DF59"/>
      <c r="DI59"/>
      <c r="DJ59" s="36" t="str">
        <f t="shared" si="55"/>
        <v>Building at Risk</v>
      </c>
      <c r="DK59" s="41" t="s">
        <v>352</v>
      </c>
      <c r="DL59" s="3"/>
      <c r="DM59" s="41" t="s">
        <v>303</v>
      </c>
      <c r="DN59" s="3" t="s">
        <v>358</v>
      </c>
      <c r="DO59" s="3"/>
      <c r="DP59" s="41" t="s">
        <v>304</v>
      </c>
      <c r="DQ59" s="3" t="s">
        <v>357</v>
      </c>
      <c r="DR59" s="3"/>
      <c r="DS59" s="41" t="s">
        <v>305</v>
      </c>
      <c r="DT59" s="3" t="s">
        <v>356</v>
      </c>
      <c r="DU59" s="3"/>
      <c r="DV59" s="41" t="s">
        <v>306</v>
      </c>
      <c r="DW59" s="3" t="s">
        <v>355</v>
      </c>
      <c r="DX59" s="3"/>
      <c r="DY59" s="41" t="s">
        <v>307</v>
      </c>
      <c r="DZ59" s="3" t="s">
        <v>354</v>
      </c>
      <c r="EA59" s="3"/>
      <c r="EB59" s="41" t="s">
        <v>321</v>
      </c>
      <c r="EC59" s="3" t="s">
        <v>353</v>
      </c>
      <c r="ED59" s="3"/>
      <c r="EE59" s="41"/>
      <c r="EF59" s="3"/>
      <c r="EG59" s="3"/>
      <c r="EH59" s="41"/>
      <c r="EI59" s="3"/>
      <c r="EJ59" s="3"/>
      <c r="EK59" s="41"/>
      <c r="EL59" s="3"/>
      <c r="EM59" s="3"/>
      <c r="EN59" s="41"/>
      <c r="EO59" s="3"/>
      <c r="EP59" s="3"/>
      <c r="EQ59" s="41"/>
      <c r="ER59" s="3"/>
      <c r="ES59" s="3"/>
      <c r="ET59" s="41"/>
      <c r="EU59" s="3"/>
      <c r="EV59" s="3"/>
      <c r="EW59" s="41"/>
      <c r="EX59" s="3"/>
      <c r="EY59" s="3"/>
      <c r="EZ59" s="41"/>
      <c r="FA59" s="3"/>
      <c r="FB59" s="3"/>
      <c r="FC59" s="41"/>
      <c r="FD59" s="3"/>
      <c r="FE59" s="3"/>
      <c r="FF59" s="41"/>
      <c r="FG59" s="3"/>
      <c r="FH59" s="3"/>
      <c r="FI59" s="41"/>
      <c r="FJ59" s="3"/>
      <c r="FK59" s="3"/>
      <c r="FL59" s="41"/>
      <c r="FM59" s="3"/>
      <c r="FN59" s="3"/>
      <c r="FO59" s="41"/>
      <c r="FP59" s="3"/>
      <c r="FQ59" s="3"/>
      <c r="FR59" s="41"/>
      <c r="FS59" s="3"/>
      <c r="FT59" s="37"/>
    </row>
    <row r="60" spans="3:176" x14ac:dyDescent="0.35">
      <c r="C60" s="3">
        <v>7</v>
      </c>
      <c r="D60" s="3" t="s">
        <v>152</v>
      </c>
      <c r="E60" s="3">
        <v>7.1</v>
      </c>
      <c r="F60" s="3" t="s">
        <v>152</v>
      </c>
      <c r="G60" s="3">
        <v>7.2</v>
      </c>
      <c r="H60" s="7" t="s">
        <v>154</v>
      </c>
      <c r="I60" s="7">
        <v>7</v>
      </c>
      <c r="J60" s="7">
        <v>7.1</v>
      </c>
      <c r="K60" s="7">
        <v>7.2</v>
      </c>
      <c r="DF60"/>
      <c r="DI60"/>
      <c r="DJ60" s="36" t="str">
        <f t="shared" si="55"/>
        <v>Building Contents Education</v>
      </c>
      <c r="DK60" s="41"/>
      <c r="DL60" s="3"/>
      <c r="DM60" s="41"/>
      <c r="DN60" s="3"/>
      <c r="DO60" s="3"/>
      <c r="DP60" s="41"/>
      <c r="DQ60" s="3"/>
      <c r="DR60" s="3"/>
      <c r="DS60" s="41"/>
      <c r="DT60" s="3"/>
      <c r="DU60" s="3"/>
      <c r="DV60" s="41"/>
      <c r="DW60" s="3"/>
      <c r="DX60" s="3"/>
      <c r="DY60" s="41"/>
      <c r="DZ60" s="3"/>
      <c r="EA60" s="3"/>
      <c r="EB60" s="41"/>
      <c r="EC60" s="3"/>
      <c r="ED60" s="3"/>
      <c r="EE60" s="41"/>
      <c r="EF60" s="3"/>
      <c r="EG60" s="3"/>
      <c r="EH60" s="41"/>
      <c r="EI60" s="3"/>
      <c r="EJ60" s="3"/>
      <c r="EK60" s="41"/>
      <c r="EL60" s="3"/>
      <c r="EM60" s="3"/>
      <c r="EN60" s="41"/>
      <c r="EO60" s="3"/>
      <c r="EP60" s="3"/>
      <c r="EQ60" s="41"/>
      <c r="ER60" s="3"/>
      <c r="ES60" s="3"/>
      <c r="ET60" s="41"/>
      <c r="EU60" s="3"/>
      <c r="EV60" s="3"/>
      <c r="EW60" s="41"/>
      <c r="EX60" s="3"/>
      <c r="EY60" s="3"/>
      <c r="EZ60" s="41"/>
      <c r="FA60" s="3"/>
      <c r="FB60" s="3"/>
      <c r="FC60" s="41"/>
      <c r="FD60" s="3"/>
      <c r="FE60" s="3"/>
      <c r="FF60" s="41"/>
      <c r="FG60" s="3"/>
      <c r="FH60" s="3"/>
      <c r="FI60" s="41"/>
      <c r="FJ60" s="3"/>
      <c r="FK60" s="3"/>
      <c r="FL60" s="41"/>
      <c r="FM60" s="3"/>
      <c r="FN60" s="3"/>
      <c r="FO60" s="41"/>
      <c r="FP60" s="3"/>
      <c r="FQ60" s="3"/>
      <c r="FR60" s="41"/>
      <c r="FS60" s="3"/>
      <c r="FT60" s="37"/>
    </row>
    <row r="61" spans="3:176" x14ac:dyDescent="0.35">
      <c r="C61" s="3">
        <v>7</v>
      </c>
      <c r="D61" s="3" t="s">
        <v>152</v>
      </c>
      <c r="E61" s="3">
        <v>7.1</v>
      </c>
      <c r="F61" s="3" t="s">
        <v>152</v>
      </c>
      <c r="G61" s="3">
        <v>7.3</v>
      </c>
      <c r="H61" s="7" t="s">
        <v>155</v>
      </c>
      <c r="I61" s="7">
        <v>7</v>
      </c>
      <c r="J61" s="7">
        <v>7.1</v>
      </c>
      <c r="K61" s="7">
        <v>7.3</v>
      </c>
      <c r="DF61"/>
      <c r="DI61"/>
      <c r="DJ61" s="36" t="str">
        <f t="shared" si="55"/>
        <v>Building Contents General</v>
      </c>
      <c r="DK61" s="41"/>
      <c r="DL61" s="3"/>
      <c r="DM61" s="41"/>
      <c r="DN61" s="3"/>
      <c r="DO61" s="3"/>
      <c r="DP61" s="41"/>
      <c r="DQ61" s="3"/>
      <c r="DR61" s="3"/>
      <c r="DS61" s="41"/>
      <c r="DT61" s="3"/>
      <c r="DU61" s="3"/>
      <c r="DV61" s="41"/>
      <c r="DW61" s="3"/>
      <c r="DX61" s="3"/>
      <c r="DY61" s="41"/>
      <c r="DZ61" s="3"/>
      <c r="EA61" s="3"/>
      <c r="EB61" s="41"/>
      <c r="EC61" s="3"/>
      <c r="ED61" s="3"/>
      <c r="EE61" s="41"/>
      <c r="EF61" s="3"/>
      <c r="EG61" s="3"/>
      <c r="EH61" s="41"/>
      <c r="EI61" s="3"/>
      <c r="EJ61" s="3"/>
      <c r="EK61" s="41"/>
      <c r="EL61" s="3"/>
      <c r="EM61" s="3"/>
      <c r="EN61" s="41"/>
      <c r="EO61" s="3"/>
      <c r="EP61" s="3"/>
      <c r="EQ61" s="41"/>
      <c r="ER61" s="3"/>
      <c r="ES61" s="3"/>
      <c r="ET61" s="41"/>
      <c r="EU61" s="3"/>
      <c r="EV61" s="3"/>
      <c r="EW61" s="41"/>
      <c r="EX61" s="3"/>
      <c r="EY61" s="3"/>
      <c r="EZ61" s="41"/>
      <c r="FA61" s="3"/>
      <c r="FB61" s="3"/>
      <c r="FC61" s="41"/>
      <c r="FD61" s="3"/>
      <c r="FE61" s="3"/>
      <c r="FF61" s="41"/>
      <c r="FG61" s="3"/>
      <c r="FH61" s="3"/>
      <c r="FI61" s="41"/>
      <c r="FJ61" s="3"/>
      <c r="FK61" s="3"/>
      <c r="FL61" s="41"/>
      <c r="FM61" s="3"/>
      <c r="FN61" s="3"/>
      <c r="FO61" s="41"/>
      <c r="FP61" s="3"/>
      <c r="FQ61" s="3"/>
      <c r="FR61" s="41"/>
      <c r="FS61" s="3"/>
      <c r="FT61" s="37"/>
    </row>
    <row r="62" spans="3:176" x14ac:dyDescent="0.35">
      <c r="C62" s="3">
        <v>7</v>
      </c>
      <c r="D62" s="3" t="s">
        <v>152</v>
      </c>
      <c r="E62" s="3">
        <v>7.1</v>
      </c>
      <c r="F62" s="3" t="s">
        <v>152</v>
      </c>
      <c r="G62" s="3">
        <v>7.4</v>
      </c>
      <c r="H62" s="7" t="s">
        <v>156</v>
      </c>
      <c r="I62" s="7">
        <v>7</v>
      </c>
      <c r="J62" s="7">
        <v>7.1</v>
      </c>
      <c r="K62" s="7">
        <v>7.4</v>
      </c>
      <c r="DF62"/>
      <c r="DI62"/>
      <c r="DJ62" s="36" t="str">
        <f t="shared" si="55"/>
        <v>Civic Regalia</v>
      </c>
      <c r="DK62" s="41"/>
      <c r="DL62" s="3"/>
      <c r="DM62" s="41"/>
      <c r="DN62" s="3"/>
      <c r="DO62" s="3"/>
      <c r="DP62" s="41"/>
      <c r="DQ62" s="3"/>
      <c r="DR62" s="3"/>
      <c r="DS62" s="41"/>
      <c r="DT62" s="3"/>
      <c r="DU62" s="3"/>
      <c r="DV62" s="41"/>
      <c r="DW62" s="3"/>
      <c r="DX62" s="3"/>
      <c r="DY62" s="41"/>
      <c r="DZ62" s="3"/>
      <c r="EA62" s="3"/>
      <c r="EB62" s="41"/>
      <c r="EC62" s="3"/>
      <c r="ED62" s="3"/>
      <c r="EE62" s="41"/>
      <c r="EF62" s="3"/>
      <c r="EG62" s="3"/>
      <c r="EH62" s="41"/>
      <c r="EI62" s="3"/>
      <c r="EJ62" s="3"/>
      <c r="EK62" s="41"/>
      <c r="EL62" s="3"/>
      <c r="EM62" s="3"/>
      <c r="EN62" s="41"/>
      <c r="EO62" s="3"/>
      <c r="EP62" s="3"/>
      <c r="EQ62" s="41"/>
      <c r="ER62" s="3"/>
      <c r="ES62" s="3"/>
      <c r="ET62" s="41"/>
      <c r="EU62" s="3"/>
      <c r="EV62" s="3"/>
      <c r="EW62" s="41"/>
      <c r="EX62" s="3"/>
      <c r="EY62" s="3"/>
      <c r="EZ62" s="41"/>
      <c r="FA62" s="3"/>
      <c r="FB62" s="3"/>
      <c r="FC62" s="41"/>
      <c r="FD62" s="3"/>
      <c r="FE62" s="3"/>
      <c r="FF62" s="41"/>
      <c r="FG62" s="3"/>
      <c r="FH62" s="3"/>
      <c r="FI62" s="41"/>
      <c r="FJ62" s="3"/>
      <c r="FK62" s="3"/>
      <c r="FL62" s="41"/>
      <c r="FM62" s="3"/>
      <c r="FN62" s="3"/>
      <c r="FO62" s="41"/>
      <c r="FP62" s="3"/>
      <c r="FQ62" s="3"/>
      <c r="FR62" s="41"/>
      <c r="FS62" s="3"/>
      <c r="FT62" s="37"/>
    </row>
    <row r="63" spans="3:176" x14ac:dyDescent="0.35">
      <c r="C63" s="3">
        <v>7</v>
      </c>
      <c r="D63" s="3" t="s">
        <v>152</v>
      </c>
      <c r="E63" s="3">
        <v>7.1</v>
      </c>
      <c r="F63" s="3" t="s">
        <v>152</v>
      </c>
      <c r="G63" s="3">
        <v>7.5</v>
      </c>
      <c r="H63" s="7" t="s">
        <v>157</v>
      </c>
      <c r="I63" s="7">
        <v>7</v>
      </c>
      <c r="J63" s="7">
        <v>7.1</v>
      </c>
      <c r="K63" s="7">
        <v>7.5</v>
      </c>
      <c r="DF63"/>
      <c r="DI63"/>
      <c r="DJ63" s="36" t="str">
        <f t="shared" si="55"/>
        <v>Display Energy Certificate</v>
      </c>
      <c r="DK63" s="41" t="s">
        <v>359</v>
      </c>
      <c r="DL63" s="3"/>
      <c r="DM63" s="41" t="s">
        <v>227</v>
      </c>
      <c r="DN63" s="3" t="s">
        <v>362</v>
      </c>
      <c r="DO63" s="3"/>
      <c r="DP63" s="41" t="s">
        <v>228</v>
      </c>
      <c r="DQ63" s="3" t="s">
        <v>361</v>
      </c>
      <c r="DR63" s="3"/>
      <c r="DS63" s="41" t="s">
        <v>229</v>
      </c>
      <c r="DT63" s="3" t="s">
        <v>360</v>
      </c>
      <c r="DU63" s="3"/>
      <c r="DV63" s="41"/>
      <c r="DW63" s="3"/>
      <c r="DX63" s="3"/>
      <c r="DY63" s="41"/>
      <c r="DZ63" s="3"/>
      <c r="EA63" s="3"/>
      <c r="EB63" s="41"/>
      <c r="EC63" s="3"/>
      <c r="ED63" s="3"/>
      <c r="EE63" s="41"/>
      <c r="EF63" s="3"/>
      <c r="EG63" s="3"/>
      <c r="EH63" s="41"/>
      <c r="EI63" s="3"/>
      <c r="EJ63" s="3"/>
      <c r="EK63" s="41"/>
      <c r="EL63" s="3"/>
      <c r="EM63" s="3"/>
      <c r="EN63" s="41"/>
      <c r="EO63" s="3"/>
      <c r="EP63" s="3"/>
      <c r="EQ63" s="41"/>
      <c r="ER63" s="3"/>
      <c r="ES63" s="3"/>
      <c r="ET63" s="41"/>
      <c r="EU63" s="3"/>
      <c r="EV63" s="3"/>
      <c r="EW63" s="41"/>
      <c r="EX63" s="3"/>
      <c r="EY63" s="3"/>
      <c r="EZ63" s="41"/>
      <c r="FA63" s="3"/>
      <c r="FB63" s="3"/>
      <c r="FC63" s="41"/>
      <c r="FD63" s="3"/>
      <c r="FE63" s="3"/>
      <c r="FF63" s="41"/>
      <c r="FG63" s="3"/>
      <c r="FH63" s="3"/>
      <c r="FI63" s="41"/>
      <c r="FJ63" s="3"/>
      <c r="FK63" s="3"/>
      <c r="FL63" s="41"/>
      <c r="FM63" s="3"/>
      <c r="FN63" s="3"/>
      <c r="FO63" s="41"/>
      <c r="FP63" s="3"/>
      <c r="FQ63" s="3"/>
      <c r="FR63" s="41"/>
      <c r="FS63" s="3"/>
      <c r="FT63" s="37"/>
    </row>
    <row r="64" spans="3:176" x14ac:dyDescent="0.35">
      <c r="C64" s="3">
        <v>8</v>
      </c>
      <c r="D64" s="3" t="s">
        <v>158</v>
      </c>
      <c r="E64" s="3">
        <v>8.1</v>
      </c>
      <c r="F64" s="3" t="s">
        <v>158</v>
      </c>
      <c r="G64" s="3">
        <v>8.1</v>
      </c>
      <c r="H64" s="7" t="s">
        <v>158</v>
      </c>
      <c r="I64" s="7">
        <v>8</v>
      </c>
      <c r="J64" s="7">
        <v>8.1</v>
      </c>
      <c r="K64" s="7">
        <v>8.1</v>
      </c>
      <c r="DF64"/>
      <c r="DI64"/>
      <c r="DJ64" s="36" t="str">
        <f t="shared" si="55"/>
        <v>Energy Performance Certificates</v>
      </c>
      <c r="DK64" s="41" t="s">
        <v>363</v>
      </c>
      <c r="DL64" s="3"/>
      <c r="DM64" s="41" t="s">
        <v>227</v>
      </c>
      <c r="DN64" s="3" t="s">
        <v>367</v>
      </c>
      <c r="DO64" s="3"/>
      <c r="DP64" s="41" t="s">
        <v>228</v>
      </c>
      <c r="DQ64" s="3" t="s">
        <v>366</v>
      </c>
      <c r="DR64" s="3"/>
      <c r="DS64" s="41" t="s">
        <v>229</v>
      </c>
      <c r="DT64" s="3" t="s">
        <v>365</v>
      </c>
      <c r="DU64" s="3"/>
      <c r="DV64" s="41" t="s">
        <v>230</v>
      </c>
      <c r="DW64" s="3" t="s">
        <v>364</v>
      </c>
      <c r="DX64" s="3"/>
      <c r="DY64" s="41"/>
      <c r="DZ64" s="3"/>
      <c r="EA64" s="3"/>
      <c r="EB64" s="41"/>
      <c r="EC64" s="3"/>
      <c r="ED64" s="3"/>
      <c r="EE64" s="41"/>
      <c r="EF64" s="3"/>
      <c r="EG64" s="3"/>
      <c r="EH64" s="41"/>
      <c r="EI64" s="3"/>
      <c r="EJ64" s="3"/>
      <c r="EK64" s="41"/>
      <c r="EL64" s="3"/>
      <c r="EM64" s="3"/>
      <c r="EN64" s="41"/>
      <c r="EO64" s="3"/>
      <c r="EP64" s="3"/>
      <c r="EQ64" s="41"/>
      <c r="ER64" s="3"/>
      <c r="ES64" s="3"/>
      <c r="ET64" s="41"/>
      <c r="EU64" s="3"/>
      <c r="EV64" s="3"/>
      <c r="EW64" s="41"/>
      <c r="EX64" s="3"/>
      <c r="EY64" s="3"/>
      <c r="EZ64" s="41"/>
      <c r="FA64" s="3"/>
      <c r="FB64" s="3"/>
      <c r="FC64" s="41"/>
      <c r="FD64" s="3"/>
      <c r="FE64" s="3"/>
      <c r="FF64" s="41"/>
      <c r="FG64" s="3"/>
      <c r="FH64" s="3"/>
      <c r="FI64" s="41"/>
      <c r="FJ64" s="3"/>
      <c r="FK64" s="3"/>
      <c r="FL64" s="41"/>
      <c r="FM64" s="3"/>
      <c r="FN64" s="3"/>
      <c r="FO64" s="41"/>
      <c r="FP64" s="3"/>
      <c r="FQ64" s="3"/>
      <c r="FR64" s="41"/>
      <c r="FS64" s="3"/>
      <c r="FT64" s="37"/>
    </row>
    <row r="65" spans="3:176" x14ac:dyDescent="0.35">
      <c r="C65" s="3">
        <v>8</v>
      </c>
      <c r="D65" s="3" t="s">
        <v>158</v>
      </c>
      <c r="E65" s="3">
        <v>8.1999999999999993</v>
      </c>
      <c r="F65" s="3" t="s">
        <v>546</v>
      </c>
      <c r="G65" s="3">
        <v>8.2100000000000009</v>
      </c>
      <c r="H65" s="7" t="s">
        <v>548</v>
      </c>
      <c r="I65" s="7">
        <v>8</v>
      </c>
      <c r="J65" s="7">
        <v>8.1999999999999993</v>
      </c>
      <c r="K65" s="7">
        <v>8.2100000000000009</v>
      </c>
      <c r="DF65"/>
      <c r="DI65"/>
      <c r="DJ65" s="36" t="str">
        <f t="shared" si="55"/>
        <v>Access Audit / Accessibility</v>
      </c>
      <c r="DK65" s="41" t="s">
        <v>368</v>
      </c>
      <c r="DL65" s="3"/>
      <c r="DM65" s="41" t="s">
        <v>303</v>
      </c>
      <c r="DN65" s="3" t="s">
        <v>373</v>
      </c>
      <c r="DO65" s="3"/>
      <c r="DP65" s="41" t="s">
        <v>304</v>
      </c>
      <c r="DQ65" s="3" t="s">
        <v>372</v>
      </c>
      <c r="DR65" s="3"/>
      <c r="DS65" s="41" t="s">
        <v>305</v>
      </c>
      <c r="DT65" s="3" t="s">
        <v>371</v>
      </c>
      <c r="DU65" s="3"/>
      <c r="DV65" s="41" t="s">
        <v>306</v>
      </c>
      <c r="DW65" s="3" t="s">
        <v>370</v>
      </c>
      <c r="DX65" s="3"/>
      <c r="DY65" s="41" t="s">
        <v>307</v>
      </c>
      <c r="DZ65" s="3" t="s">
        <v>369</v>
      </c>
      <c r="EA65" s="3"/>
      <c r="EB65" s="41"/>
      <c r="EC65" s="3"/>
      <c r="ED65" s="3"/>
      <c r="EE65" s="41"/>
      <c r="EF65" s="3"/>
      <c r="EG65" s="3"/>
      <c r="EH65" s="41"/>
      <c r="EI65" s="3"/>
      <c r="EJ65" s="3"/>
      <c r="EK65" s="41"/>
      <c r="EL65" s="3"/>
      <c r="EM65" s="3"/>
      <c r="EN65" s="41"/>
      <c r="EO65" s="3"/>
      <c r="EP65" s="3"/>
      <c r="EQ65" s="41"/>
      <c r="ER65" s="3"/>
      <c r="ES65" s="3"/>
      <c r="ET65" s="41"/>
      <c r="EU65" s="3"/>
      <c r="EV65" s="3"/>
      <c r="EW65" s="41"/>
      <c r="EX65" s="3"/>
      <c r="EY65" s="3"/>
      <c r="EZ65" s="41"/>
      <c r="FA65" s="3"/>
      <c r="FB65" s="3"/>
      <c r="FC65" s="41"/>
      <c r="FD65" s="3"/>
      <c r="FE65" s="3"/>
      <c r="FF65" s="41"/>
      <c r="FG65" s="3"/>
      <c r="FH65" s="3"/>
      <c r="FI65" s="41"/>
      <c r="FJ65" s="3"/>
      <c r="FK65" s="3"/>
      <c r="FL65" s="41"/>
      <c r="FM65" s="3"/>
      <c r="FN65" s="3"/>
      <c r="FO65" s="41"/>
      <c r="FP65" s="3"/>
      <c r="FQ65" s="3"/>
      <c r="FR65" s="41"/>
      <c r="FS65" s="3"/>
      <c r="FT65" s="37"/>
    </row>
    <row r="66" spans="3:176" x14ac:dyDescent="0.35">
      <c r="C66" s="3">
        <v>8</v>
      </c>
      <c r="D66" s="3" t="s">
        <v>158</v>
      </c>
      <c r="E66" s="3">
        <v>8.3000000000000007</v>
      </c>
      <c r="F66" s="3" t="s">
        <v>545</v>
      </c>
      <c r="G66" s="3">
        <v>8.31</v>
      </c>
      <c r="H66" s="7" t="s">
        <v>549</v>
      </c>
      <c r="I66" s="7">
        <v>8</v>
      </c>
      <c r="J66" s="7">
        <v>8.3000000000000007</v>
      </c>
      <c r="K66" s="7">
        <v>8.31</v>
      </c>
      <c r="DF66"/>
      <c r="DI66"/>
      <c r="DJ66" s="36" t="str">
        <f t="shared" si="55"/>
        <v>School / Leisure Sports Equipment</v>
      </c>
      <c r="DK66" s="41" t="s">
        <v>374</v>
      </c>
      <c r="DL66" s="3"/>
      <c r="DM66" s="41" t="s">
        <v>303</v>
      </c>
      <c r="DN66" s="3" t="s">
        <v>380</v>
      </c>
      <c r="DO66" s="3"/>
      <c r="DP66" s="41" t="s">
        <v>304</v>
      </c>
      <c r="DQ66" s="3" t="s">
        <v>379</v>
      </c>
      <c r="DR66" s="3"/>
      <c r="DS66" s="41" t="s">
        <v>305</v>
      </c>
      <c r="DT66" s="3" t="s">
        <v>378</v>
      </c>
      <c r="DU66" s="3"/>
      <c r="DV66" s="41" t="s">
        <v>306</v>
      </c>
      <c r="DW66" s="3" t="s">
        <v>377</v>
      </c>
      <c r="DX66" s="3"/>
      <c r="DY66" s="41" t="s">
        <v>307</v>
      </c>
      <c r="DZ66" s="3" t="s">
        <v>376</v>
      </c>
      <c r="EA66" s="3"/>
      <c r="EB66" s="41" t="s">
        <v>321</v>
      </c>
      <c r="EC66" s="3" t="s">
        <v>375</v>
      </c>
      <c r="ED66" s="3"/>
      <c r="EE66" s="41"/>
      <c r="EF66" s="3"/>
      <c r="EG66" s="3"/>
      <c r="EH66" s="41"/>
      <c r="EI66" s="3"/>
      <c r="EJ66" s="3"/>
      <c r="EK66" s="41"/>
      <c r="EL66" s="3"/>
      <c r="EM66" s="3"/>
      <c r="EN66" s="41"/>
      <c r="EO66" s="3"/>
      <c r="EP66" s="3"/>
      <c r="EQ66" s="41"/>
      <c r="ER66" s="3"/>
      <c r="ES66" s="3"/>
      <c r="ET66" s="41"/>
      <c r="EU66" s="3"/>
      <c r="EV66" s="3"/>
      <c r="EW66" s="41"/>
      <c r="EX66" s="3"/>
      <c r="EY66" s="3"/>
      <c r="EZ66" s="41"/>
      <c r="FA66" s="3"/>
      <c r="FB66" s="3"/>
      <c r="FC66" s="41"/>
      <c r="FD66" s="3"/>
      <c r="FE66" s="3"/>
      <c r="FF66" s="41"/>
      <c r="FG66" s="3"/>
      <c r="FH66" s="3"/>
      <c r="FI66" s="41"/>
      <c r="FJ66" s="3"/>
      <c r="FK66" s="3"/>
      <c r="FL66" s="41"/>
      <c r="FM66" s="3"/>
      <c r="FN66" s="3"/>
      <c r="FO66" s="41"/>
      <c r="FP66" s="3"/>
      <c r="FQ66" s="3"/>
      <c r="FR66" s="41"/>
      <c r="FS66" s="3"/>
      <c r="FT66" s="37"/>
    </row>
    <row r="67" spans="3:176" x14ac:dyDescent="0.35">
      <c r="C67" s="3">
        <v>8</v>
      </c>
      <c r="D67" s="3" t="s">
        <v>158</v>
      </c>
      <c r="E67" s="3">
        <v>8.3000000000000007</v>
      </c>
      <c r="F67" s="3" t="s">
        <v>545</v>
      </c>
      <c r="G67" s="3">
        <v>8.32</v>
      </c>
      <c r="H67" s="7" t="s">
        <v>550</v>
      </c>
      <c r="I67" s="7">
        <v>8</v>
      </c>
      <c r="J67" s="7">
        <v>8.3000000000000007</v>
      </c>
      <c r="K67" s="7">
        <v>8.32</v>
      </c>
      <c r="DF67"/>
      <c r="DI67"/>
      <c r="DJ67" s="36" t="str">
        <f t="shared" ref="DJ67:DJ79" si="56">H79</f>
        <v>Radon Survey</v>
      </c>
      <c r="DK67" s="41" t="s">
        <v>381</v>
      </c>
      <c r="DL67" s="3"/>
      <c r="DM67" s="41" t="s">
        <v>227</v>
      </c>
      <c r="DN67" s="3" t="s">
        <v>406</v>
      </c>
      <c r="DO67" s="3"/>
      <c r="DP67" s="41" t="s">
        <v>228</v>
      </c>
      <c r="DQ67" s="3" t="s">
        <v>405</v>
      </c>
      <c r="DR67" s="3"/>
      <c r="DS67" s="41" t="s">
        <v>229</v>
      </c>
      <c r="DT67" s="3" t="s">
        <v>404</v>
      </c>
      <c r="DU67" s="3"/>
      <c r="DV67" s="41" t="s">
        <v>230</v>
      </c>
      <c r="DW67" s="3" t="s">
        <v>403</v>
      </c>
      <c r="DX67" s="3"/>
      <c r="DY67" s="41" t="s">
        <v>231</v>
      </c>
      <c r="DZ67" s="3" t="s">
        <v>402</v>
      </c>
      <c r="EA67" s="3"/>
      <c r="EB67" s="41" t="s">
        <v>382</v>
      </c>
      <c r="EC67" s="3" t="s">
        <v>401</v>
      </c>
      <c r="ED67" s="41"/>
      <c r="EE67" s="3" t="s">
        <v>383</v>
      </c>
      <c r="EF67" s="48" t="s">
        <v>400</v>
      </c>
      <c r="EG67" s="3"/>
      <c r="EH67" s="41" t="s">
        <v>384</v>
      </c>
      <c r="EI67" s="3" t="s">
        <v>399</v>
      </c>
      <c r="EJ67" s="41"/>
      <c r="EK67" s="3" t="s">
        <v>385</v>
      </c>
      <c r="EL67" s="41" t="s">
        <v>398</v>
      </c>
      <c r="EM67" s="3"/>
      <c r="EN67" s="41" t="s">
        <v>386</v>
      </c>
      <c r="EO67" s="3" t="s">
        <v>397</v>
      </c>
      <c r="EP67" s="3"/>
      <c r="EQ67" s="41" t="s">
        <v>387</v>
      </c>
      <c r="ER67" s="41" t="s">
        <v>396</v>
      </c>
      <c r="ES67" s="41"/>
      <c r="ET67" s="41" t="s">
        <v>388</v>
      </c>
      <c r="EU67" s="41" t="s">
        <v>395</v>
      </c>
      <c r="EV67" s="41"/>
      <c r="EW67" s="41" t="s">
        <v>389</v>
      </c>
      <c r="EX67" s="41" t="s">
        <v>394</v>
      </c>
      <c r="EY67" s="41"/>
      <c r="EZ67" s="41" t="s">
        <v>390</v>
      </c>
      <c r="FA67" s="41" t="s">
        <v>393</v>
      </c>
      <c r="FB67" s="41"/>
      <c r="FC67" s="41" t="s">
        <v>391</v>
      </c>
      <c r="FD67" s="41" t="s">
        <v>392</v>
      </c>
      <c r="FE67" s="3"/>
      <c r="FF67" s="41"/>
      <c r="FG67" s="3"/>
      <c r="FH67" s="3"/>
      <c r="FI67" s="41"/>
      <c r="FJ67" s="3"/>
      <c r="FK67" s="3"/>
      <c r="FL67" s="41"/>
      <c r="FM67" s="3"/>
      <c r="FN67" s="3"/>
      <c r="FO67" s="41"/>
      <c r="FP67" s="3"/>
      <c r="FQ67" s="3"/>
      <c r="FR67" s="41"/>
      <c r="FS67" s="3"/>
      <c r="FT67" s="37"/>
    </row>
    <row r="68" spans="3:176" x14ac:dyDescent="0.35">
      <c r="C68" s="3">
        <v>8</v>
      </c>
      <c r="D68" s="3" t="s">
        <v>158</v>
      </c>
      <c r="E68" s="3">
        <v>8.4</v>
      </c>
      <c r="F68" s="3" t="s">
        <v>547</v>
      </c>
      <c r="G68" s="3">
        <v>8.41</v>
      </c>
      <c r="H68" s="7" t="s">
        <v>551</v>
      </c>
      <c r="I68" s="7">
        <v>8</v>
      </c>
      <c r="J68" s="7">
        <v>8.4</v>
      </c>
      <c r="K68" s="7">
        <v>8.41</v>
      </c>
      <c r="DF68"/>
      <c r="DI68"/>
      <c r="DJ68" s="36" t="str">
        <f t="shared" si="56"/>
        <v>Radon Fans</v>
      </c>
      <c r="DK68" s="41"/>
      <c r="DL68" s="3"/>
      <c r="DM68" s="41"/>
      <c r="DN68" s="3"/>
      <c r="DO68" s="3"/>
      <c r="DP68" s="41"/>
      <c r="DQ68" s="3"/>
      <c r="DR68" s="3"/>
      <c r="DS68" s="41"/>
      <c r="DT68" s="3"/>
      <c r="DU68" s="3"/>
      <c r="DV68" s="41"/>
      <c r="DW68" s="3"/>
      <c r="DX68" s="3"/>
      <c r="DY68" s="41"/>
      <c r="DZ68" s="3"/>
      <c r="EA68" s="3"/>
      <c r="EB68" s="41"/>
      <c r="EC68" s="3"/>
      <c r="ED68" s="3"/>
      <c r="EE68" s="41"/>
      <c r="EF68" s="49"/>
      <c r="EG68" s="3"/>
      <c r="EH68" s="41"/>
      <c r="EI68" s="3"/>
      <c r="EJ68" s="3"/>
      <c r="EK68" s="41"/>
      <c r="EL68" s="3"/>
      <c r="EM68" s="3"/>
      <c r="EN68" s="41"/>
      <c r="EO68" s="3"/>
      <c r="EP68" s="3"/>
      <c r="EQ68" s="41"/>
      <c r="ER68" s="3"/>
      <c r="ES68" s="3"/>
      <c r="ET68" s="41"/>
      <c r="EU68" s="3"/>
      <c r="EV68" s="3"/>
      <c r="EW68" s="41"/>
      <c r="EX68" s="3"/>
      <c r="EY68" s="3"/>
      <c r="EZ68" s="41"/>
      <c r="FA68" s="3"/>
      <c r="FB68" s="3"/>
      <c r="FC68" s="41"/>
      <c r="FD68" s="3"/>
      <c r="FE68" s="3"/>
      <c r="FF68" s="41"/>
      <c r="FG68" s="3"/>
      <c r="FH68" s="3"/>
      <c r="FI68" s="41"/>
      <c r="FJ68" s="3"/>
      <c r="FK68" s="3"/>
      <c r="FL68" s="41"/>
      <c r="FM68" s="3"/>
      <c r="FN68" s="3"/>
      <c r="FO68" s="41"/>
      <c r="FP68" s="3"/>
      <c r="FQ68" s="3"/>
      <c r="FR68" s="41"/>
      <c r="FS68" s="3"/>
      <c r="FT68" s="37"/>
    </row>
    <row r="69" spans="3:176" x14ac:dyDescent="0.35">
      <c r="C69" s="3">
        <v>8</v>
      </c>
      <c r="D69" s="3" t="s">
        <v>158</v>
      </c>
      <c r="E69" s="3">
        <v>8.4</v>
      </c>
      <c r="F69" s="3" t="s">
        <v>547</v>
      </c>
      <c r="G69" s="3">
        <v>8.42</v>
      </c>
      <c r="H69" s="7" t="s">
        <v>552</v>
      </c>
      <c r="I69" s="7">
        <v>8</v>
      </c>
      <c r="J69" s="7">
        <v>8.4</v>
      </c>
      <c r="K69" s="7">
        <v>8.42</v>
      </c>
      <c r="DF69"/>
      <c r="DI69"/>
      <c r="DJ69" s="36" t="str">
        <f t="shared" si="56"/>
        <v>School Drinking Water Coolers</v>
      </c>
      <c r="DK69" s="41"/>
      <c r="DL69" s="3"/>
      <c r="DM69" s="41"/>
      <c r="DN69" s="3"/>
      <c r="DO69" s="3"/>
      <c r="DP69" s="41"/>
      <c r="DQ69" s="3"/>
      <c r="DR69" s="3"/>
      <c r="DS69" s="41"/>
      <c r="DT69" s="3"/>
      <c r="DU69" s="3"/>
      <c r="DV69" s="41"/>
      <c r="DW69" s="3"/>
      <c r="DX69" s="3"/>
      <c r="DY69" s="41"/>
      <c r="DZ69" s="3"/>
      <c r="EA69" s="3"/>
      <c r="EB69" s="41"/>
      <c r="EC69" s="3"/>
      <c r="ED69" s="3"/>
      <c r="EE69" s="41"/>
      <c r="EF69" s="49"/>
      <c r="EG69" s="3"/>
      <c r="EH69" s="41"/>
      <c r="EI69" s="3"/>
      <c r="EJ69" s="3"/>
      <c r="EK69" s="41"/>
      <c r="EL69" s="3"/>
      <c r="EM69" s="3"/>
      <c r="EN69" s="41"/>
      <c r="EO69" s="3"/>
      <c r="EP69" s="3"/>
      <c r="EQ69" s="41"/>
      <c r="ER69" s="3"/>
      <c r="ES69" s="3"/>
      <c r="ET69" s="41"/>
      <c r="EU69" s="3"/>
      <c r="EV69" s="3"/>
      <c r="EW69" s="41"/>
      <c r="EX69" s="3"/>
      <c r="EY69" s="3"/>
      <c r="EZ69" s="41"/>
      <c r="FA69" s="3"/>
      <c r="FB69" s="3"/>
      <c r="FC69" s="41"/>
      <c r="FD69" s="3"/>
      <c r="FE69" s="3"/>
      <c r="FF69" s="41"/>
      <c r="FG69" s="3"/>
      <c r="FH69" s="3"/>
      <c r="FI69" s="41"/>
      <c r="FJ69" s="3"/>
      <c r="FK69" s="3"/>
      <c r="FL69" s="41"/>
      <c r="FM69" s="3"/>
      <c r="FN69" s="3"/>
      <c r="FO69" s="41"/>
      <c r="FP69" s="3"/>
      <c r="FQ69" s="3"/>
      <c r="FR69" s="41"/>
      <c r="FS69" s="3"/>
      <c r="FT69" s="37"/>
    </row>
    <row r="70" spans="3:176" x14ac:dyDescent="0.35">
      <c r="C70" s="3">
        <v>8</v>
      </c>
      <c r="D70" s="3" t="s">
        <v>158</v>
      </c>
      <c r="E70" s="3">
        <v>8.4</v>
      </c>
      <c r="F70" s="3" t="s">
        <v>547</v>
      </c>
      <c r="G70" s="3">
        <v>8.43</v>
      </c>
      <c r="H70" s="7" t="s">
        <v>553</v>
      </c>
      <c r="I70" s="7">
        <v>8</v>
      </c>
      <c r="J70" s="7">
        <v>8.4</v>
      </c>
      <c r="K70" s="7">
        <v>8.43</v>
      </c>
      <c r="DF70"/>
      <c r="DI70"/>
      <c r="DJ70" s="36" t="str">
        <f t="shared" si="56"/>
        <v>Drinking Water Units</v>
      </c>
      <c r="DK70" s="41" t="s">
        <v>407</v>
      </c>
      <c r="DL70" s="3"/>
      <c r="DM70" s="41" t="s">
        <v>227</v>
      </c>
      <c r="DN70" s="3" t="s">
        <v>412</v>
      </c>
      <c r="DO70" s="3"/>
      <c r="DP70" s="41" t="s">
        <v>228</v>
      </c>
      <c r="DQ70" s="3" t="s">
        <v>413</v>
      </c>
      <c r="DR70" s="3"/>
      <c r="DS70" s="41" t="s">
        <v>229</v>
      </c>
      <c r="DT70" s="3" t="s">
        <v>414</v>
      </c>
      <c r="DU70" s="3"/>
      <c r="DV70" s="41" t="s">
        <v>230</v>
      </c>
      <c r="DW70" s="3" t="s">
        <v>411</v>
      </c>
      <c r="DX70" s="3"/>
      <c r="DY70" s="41" t="s">
        <v>231</v>
      </c>
      <c r="DZ70" s="3" t="s">
        <v>410</v>
      </c>
      <c r="EA70" s="3"/>
      <c r="EB70" s="41" t="s">
        <v>382</v>
      </c>
      <c r="EC70" s="3" t="s">
        <v>409</v>
      </c>
      <c r="ED70" s="41"/>
      <c r="EE70" s="3" t="s">
        <v>383</v>
      </c>
      <c r="EF70" s="48" t="s">
        <v>408</v>
      </c>
      <c r="EG70" s="3"/>
      <c r="EH70" s="41"/>
      <c r="EI70" s="3"/>
      <c r="EJ70" s="3"/>
      <c r="EK70" s="41"/>
      <c r="EL70" s="3"/>
      <c r="EM70" s="3"/>
      <c r="EN70" s="41"/>
      <c r="EO70" s="3"/>
      <c r="EP70" s="3"/>
      <c r="EQ70" s="41"/>
      <c r="ER70" s="3"/>
      <c r="ES70" s="3"/>
      <c r="ET70" s="41"/>
      <c r="EU70" s="3"/>
      <c r="EV70" s="3"/>
      <c r="EW70" s="41"/>
      <c r="EX70" s="3"/>
      <c r="EY70" s="3"/>
      <c r="EZ70" s="41"/>
      <c r="FA70" s="3"/>
      <c r="FB70" s="3"/>
      <c r="FC70" s="41"/>
      <c r="FD70" s="3"/>
      <c r="FE70" s="3"/>
      <c r="FF70" s="41"/>
      <c r="FG70" s="3"/>
      <c r="FH70" s="3"/>
      <c r="FI70" s="41"/>
      <c r="FJ70" s="3"/>
      <c r="FK70" s="3"/>
      <c r="FL70" s="41"/>
      <c r="FM70" s="3"/>
      <c r="FN70" s="3"/>
      <c r="FO70" s="41"/>
      <c r="FP70" s="3"/>
      <c r="FQ70" s="3"/>
      <c r="FR70" s="41"/>
      <c r="FS70" s="3"/>
      <c r="FT70" s="37"/>
    </row>
    <row r="71" spans="3:176" x14ac:dyDescent="0.35">
      <c r="C71" s="3">
        <v>9</v>
      </c>
      <c r="D71" s="3" t="s">
        <v>159</v>
      </c>
      <c r="E71" s="3">
        <v>9.1</v>
      </c>
      <c r="F71" s="3" t="s">
        <v>159</v>
      </c>
      <c r="G71" s="3">
        <v>9.1</v>
      </c>
      <c r="H71" s="7" t="s">
        <v>160</v>
      </c>
      <c r="I71" s="7">
        <v>9</v>
      </c>
      <c r="J71" s="7">
        <v>9.1</v>
      </c>
      <c r="K71" s="7">
        <v>9.1</v>
      </c>
      <c r="DF71"/>
      <c r="DI71"/>
      <c r="DJ71" s="36" t="str">
        <f t="shared" si="56"/>
        <v>Drinking Water Fountains</v>
      </c>
      <c r="DK71" s="41"/>
      <c r="DL71" s="3"/>
      <c r="DM71" s="41"/>
      <c r="DN71" s="3"/>
      <c r="DO71" s="3"/>
      <c r="DP71" s="41"/>
      <c r="DQ71" s="3"/>
      <c r="DR71" s="3"/>
      <c r="DS71" s="41"/>
      <c r="DT71" s="3"/>
      <c r="DU71" s="3"/>
      <c r="DV71" s="41"/>
      <c r="DW71" s="3"/>
      <c r="DX71" s="3"/>
      <c r="DY71" s="41"/>
      <c r="DZ71" s="3"/>
      <c r="EA71" s="3"/>
      <c r="EB71" s="41"/>
      <c r="EC71" s="3"/>
      <c r="ED71" s="3"/>
      <c r="EE71" s="41"/>
      <c r="EF71" s="3"/>
      <c r="EG71" s="3"/>
      <c r="EH71" s="41"/>
      <c r="EI71" s="3"/>
      <c r="EJ71" s="3"/>
      <c r="EK71" s="41"/>
      <c r="EL71" s="3"/>
      <c r="EM71" s="3"/>
      <c r="EN71" s="41"/>
      <c r="EO71" s="3"/>
      <c r="EP71" s="3"/>
      <c r="EQ71" s="41"/>
      <c r="ER71" s="3"/>
      <c r="ES71" s="3"/>
      <c r="ET71" s="41"/>
      <c r="EU71" s="3"/>
      <c r="EV71" s="3"/>
      <c r="EW71" s="41"/>
      <c r="EX71" s="3"/>
      <c r="EY71" s="3"/>
      <c r="EZ71" s="41"/>
      <c r="FA71" s="3"/>
      <c r="FB71" s="3"/>
      <c r="FC71" s="41"/>
      <c r="FD71" s="3"/>
      <c r="FE71" s="3"/>
      <c r="FF71" s="41"/>
      <c r="FG71" s="3"/>
      <c r="FH71" s="3"/>
      <c r="FI71" s="41"/>
      <c r="FJ71" s="3"/>
      <c r="FK71" s="3"/>
      <c r="FL71" s="41"/>
      <c r="FM71" s="3"/>
      <c r="FN71" s="3"/>
      <c r="FO71" s="41"/>
      <c r="FP71" s="3"/>
      <c r="FQ71" s="3"/>
      <c r="FR71" s="41"/>
      <c r="FS71" s="3"/>
      <c r="FT71" s="37"/>
    </row>
    <row r="72" spans="3:176" x14ac:dyDescent="0.35">
      <c r="C72" s="3">
        <v>9</v>
      </c>
      <c r="D72" s="3" t="s">
        <v>159</v>
      </c>
      <c r="E72" s="3">
        <v>9.1</v>
      </c>
      <c r="F72" s="3" t="s">
        <v>159</v>
      </c>
      <c r="G72" s="3">
        <v>9.1999999999999993</v>
      </c>
      <c r="H72" s="7" t="s">
        <v>161</v>
      </c>
      <c r="I72" s="7">
        <v>9</v>
      </c>
      <c r="J72" s="7">
        <v>9.1</v>
      </c>
      <c r="K72" s="7">
        <v>9.1999999999999993</v>
      </c>
      <c r="DF72"/>
      <c r="DI72"/>
      <c r="DJ72" s="36" t="str">
        <f t="shared" si="56"/>
        <v>Legionella</v>
      </c>
      <c r="DK72" s="41"/>
      <c r="DL72" s="3"/>
      <c r="DM72" s="41"/>
      <c r="DN72" s="3"/>
      <c r="DO72" s="3"/>
      <c r="DP72" s="41"/>
      <c r="DQ72" s="3"/>
      <c r="DR72" s="3"/>
      <c r="DS72" s="41"/>
      <c r="DT72" s="3"/>
      <c r="DU72" s="3"/>
      <c r="DV72" s="41"/>
      <c r="DW72" s="3"/>
      <c r="DX72" s="3"/>
      <c r="DY72" s="41"/>
      <c r="DZ72" s="3"/>
      <c r="EA72" s="3"/>
      <c r="EB72" s="41"/>
      <c r="EC72" s="3"/>
      <c r="ED72" s="3"/>
      <c r="EE72" s="41"/>
      <c r="EF72" s="3"/>
      <c r="EG72" s="3"/>
      <c r="EH72" s="41"/>
      <c r="EI72" s="3"/>
      <c r="EJ72" s="3"/>
      <c r="EK72" s="41"/>
      <c r="EL72" s="3"/>
      <c r="EM72" s="3"/>
      <c r="EN72" s="41"/>
      <c r="EO72" s="3"/>
      <c r="EP72" s="3"/>
      <c r="EQ72" s="41"/>
      <c r="ER72" s="3"/>
      <c r="ES72" s="3"/>
      <c r="ET72" s="41"/>
      <c r="EU72" s="3"/>
      <c r="EV72" s="3"/>
      <c r="EW72" s="41"/>
      <c r="EX72" s="3"/>
      <c r="EY72" s="3"/>
      <c r="EZ72" s="41"/>
      <c r="FA72" s="3"/>
      <c r="FB72" s="3"/>
      <c r="FC72" s="41"/>
      <c r="FD72" s="3"/>
      <c r="FE72" s="3"/>
      <c r="FF72" s="41"/>
      <c r="FG72" s="3"/>
      <c r="FH72" s="3"/>
      <c r="FI72" s="41"/>
      <c r="FJ72" s="3"/>
      <c r="FK72" s="3"/>
      <c r="FL72" s="41"/>
      <c r="FM72" s="3"/>
      <c r="FN72" s="3"/>
      <c r="FO72" s="41"/>
      <c r="FP72" s="3"/>
      <c r="FQ72" s="3"/>
      <c r="FR72" s="41"/>
      <c r="FS72" s="3"/>
      <c r="FT72" s="37"/>
    </row>
    <row r="73" spans="3:176" x14ac:dyDescent="0.35">
      <c r="C73" s="3">
        <v>9</v>
      </c>
      <c r="D73" s="3" t="s">
        <v>159</v>
      </c>
      <c r="E73" s="3">
        <v>9.1</v>
      </c>
      <c r="F73" s="3" t="s">
        <v>159</v>
      </c>
      <c r="G73" s="3">
        <v>9.3000000000000007</v>
      </c>
      <c r="H73" s="7" t="s">
        <v>162</v>
      </c>
      <c r="I73" s="7">
        <v>9</v>
      </c>
      <c r="J73" s="7">
        <v>9.1</v>
      </c>
      <c r="K73" s="7">
        <v>9.3000000000000007</v>
      </c>
      <c r="DF73"/>
      <c r="DI73"/>
      <c r="DJ73" s="36" t="str">
        <f t="shared" si="56"/>
        <v>Clocks</v>
      </c>
      <c r="DK73" s="41"/>
      <c r="DL73" s="3"/>
      <c r="DM73" s="41"/>
      <c r="DN73" s="3"/>
      <c r="DO73" s="3"/>
      <c r="DP73" s="41"/>
      <c r="DQ73" s="3"/>
      <c r="DR73" s="3"/>
      <c r="DS73" s="41"/>
      <c r="DT73" s="3"/>
      <c r="DU73" s="3"/>
      <c r="DV73" s="41"/>
      <c r="DW73" s="3"/>
      <c r="DX73" s="3"/>
      <c r="DY73" s="41"/>
      <c r="DZ73" s="3"/>
      <c r="EA73" s="3"/>
      <c r="EB73" s="41"/>
      <c r="EC73" s="3"/>
      <c r="ED73" s="3"/>
      <c r="EE73" s="41"/>
      <c r="EF73" s="3"/>
      <c r="EG73" s="3"/>
      <c r="EH73" s="41"/>
      <c r="EI73" s="3"/>
      <c r="EJ73" s="3"/>
      <c r="EK73" s="41"/>
      <c r="EL73" s="3"/>
      <c r="EM73" s="3"/>
      <c r="EN73" s="41"/>
      <c r="EO73" s="3"/>
      <c r="EP73" s="3"/>
      <c r="EQ73" s="41"/>
      <c r="ER73" s="3"/>
      <c r="ES73" s="3"/>
      <c r="ET73" s="41"/>
      <c r="EU73" s="3"/>
      <c r="EV73" s="3"/>
      <c r="EW73" s="41"/>
      <c r="EX73" s="3"/>
      <c r="EY73" s="3"/>
      <c r="EZ73" s="41"/>
      <c r="FA73" s="3"/>
      <c r="FB73" s="3"/>
      <c r="FC73" s="41"/>
      <c r="FD73" s="3"/>
      <c r="FE73" s="3"/>
      <c r="FF73" s="41"/>
      <c r="FG73" s="3"/>
      <c r="FH73" s="3"/>
      <c r="FI73" s="41"/>
      <c r="FJ73" s="3"/>
      <c r="FK73" s="3"/>
      <c r="FL73" s="41"/>
      <c r="FM73" s="3"/>
      <c r="FN73" s="3"/>
      <c r="FO73" s="41"/>
      <c r="FP73" s="3"/>
      <c r="FQ73" s="3"/>
      <c r="FR73" s="41"/>
      <c r="FS73" s="3"/>
      <c r="FT73" s="37"/>
    </row>
    <row r="74" spans="3:176" x14ac:dyDescent="0.35">
      <c r="C74" s="3">
        <v>9</v>
      </c>
      <c r="D74" s="3" t="s">
        <v>159</v>
      </c>
      <c r="E74" s="3">
        <v>9.1</v>
      </c>
      <c r="F74" s="3" t="s">
        <v>159</v>
      </c>
      <c r="G74" s="3">
        <v>9.4</v>
      </c>
      <c r="H74" s="7" t="s">
        <v>163</v>
      </c>
      <c r="I74" s="7">
        <v>9</v>
      </c>
      <c r="J74" s="7">
        <v>9.1</v>
      </c>
      <c r="K74" s="7">
        <v>9.4</v>
      </c>
      <c r="DF74"/>
      <c r="DI74"/>
      <c r="DJ74" s="36" t="str">
        <f t="shared" si="56"/>
        <v>Flag Poles</v>
      </c>
      <c r="DK74" s="41"/>
      <c r="DL74" s="3"/>
      <c r="DM74" s="41"/>
      <c r="DN74" s="3"/>
      <c r="DO74" s="3"/>
      <c r="DP74" s="41"/>
      <c r="DQ74" s="3"/>
      <c r="DR74" s="3"/>
      <c r="DS74" s="41"/>
      <c r="DT74" s="3"/>
      <c r="DU74" s="3"/>
      <c r="DV74" s="41"/>
      <c r="DW74" s="3"/>
      <c r="DX74" s="3"/>
      <c r="DY74" s="41"/>
      <c r="DZ74" s="3"/>
      <c r="EA74" s="3"/>
      <c r="EB74" s="41"/>
      <c r="EC74" s="3"/>
      <c r="ED74" s="3"/>
      <c r="EE74" s="41"/>
      <c r="EF74" s="3"/>
      <c r="EG74" s="3"/>
      <c r="EH74" s="41"/>
      <c r="EI74" s="3"/>
      <c r="EJ74" s="3"/>
      <c r="EK74" s="41"/>
      <c r="EL74" s="3"/>
      <c r="EM74" s="3"/>
      <c r="EN74" s="41"/>
      <c r="EO74" s="3"/>
      <c r="EP74" s="3"/>
      <c r="EQ74" s="41"/>
      <c r="ER74" s="3"/>
      <c r="ES74" s="3"/>
      <c r="ET74" s="41"/>
      <c r="EU74" s="3"/>
      <c r="EV74" s="3"/>
      <c r="EW74" s="41"/>
      <c r="EX74" s="3"/>
      <c r="EY74" s="3"/>
      <c r="EZ74" s="41"/>
      <c r="FA74" s="3"/>
      <c r="FB74" s="3"/>
      <c r="FC74" s="41"/>
      <c r="FD74" s="3"/>
      <c r="FE74" s="3"/>
      <c r="FF74" s="41"/>
      <c r="FG74" s="3"/>
      <c r="FH74" s="3"/>
      <c r="FI74" s="41"/>
      <c r="FJ74" s="3"/>
      <c r="FK74" s="3"/>
      <c r="FL74" s="41"/>
      <c r="FM74" s="3"/>
      <c r="FN74" s="3"/>
      <c r="FO74" s="41"/>
      <c r="FP74" s="3"/>
      <c r="FQ74" s="3"/>
      <c r="FR74" s="41"/>
      <c r="FS74" s="3"/>
      <c r="FT74" s="37"/>
    </row>
    <row r="75" spans="3:176" x14ac:dyDescent="0.35">
      <c r="C75" s="3">
        <v>10</v>
      </c>
      <c r="D75" s="3" t="s">
        <v>164</v>
      </c>
      <c r="E75" s="3">
        <v>10.1</v>
      </c>
      <c r="F75" s="3" t="s">
        <v>164</v>
      </c>
      <c r="G75" s="3">
        <v>10.1</v>
      </c>
      <c r="H75" s="7" t="s">
        <v>165</v>
      </c>
      <c r="I75" s="7">
        <v>10</v>
      </c>
      <c r="J75" s="7">
        <v>10.1</v>
      </c>
      <c r="K75" s="7">
        <v>10.1</v>
      </c>
      <c r="DF75"/>
      <c r="DI75"/>
      <c r="DJ75" s="36" t="str">
        <f t="shared" si="56"/>
        <v>Swimming Pool Equipment</v>
      </c>
      <c r="DK75" s="41"/>
      <c r="DL75" s="3"/>
      <c r="DM75" s="41"/>
      <c r="DN75" s="3"/>
      <c r="DO75" s="3"/>
      <c r="DP75" s="41"/>
      <c r="DQ75" s="3"/>
      <c r="DR75" s="3"/>
      <c r="DS75" s="41"/>
      <c r="DT75" s="3"/>
      <c r="DU75" s="3"/>
      <c r="DV75" s="41"/>
      <c r="DW75" s="3"/>
      <c r="DX75" s="3"/>
      <c r="DY75" s="41"/>
      <c r="DZ75" s="3"/>
      <c r="EA75" s="3"/>
      <c r="EB75" s="41"/>
      <c r="EC75" s="3"/>
      <c r="ED75" s="3"/>
      <c r="EE75" s="41"/>
      <c r="EF75" s="3"/>
      <c r="EG75" s="3"/>
      <c r="EH75" s="41"/>
      <c r="EI75" s="3"/>
      <c r="EJ75" s="3"/>
      <c r="EK75" s="41"/>
      <c r="EL75" s="3"/>
      <c r="EM75" s="3"/>
      <c r="EN75" s="41"/>
      <c r="EO75" s="3"/>
      <c r="EP75" s="3"/>
      <c r="EQ75" s="41"/>
      <c r="ER75" s="3"/>
      <c r="ES75" s="3"/>
      <c r="ET75" s="41"/>
      <c r="EU75" s="3"/>
      <c r="EV75" s="3"/>
      <c r="EW75" s="41"/>
      <c r="EX75" s="3"/>
      <c r="EY75" s="3"/>
      <c r="EZ75" s="41"/>
      <c r="FA75" s="3"/>
      <c r="FB75" s="3"/>
      <c r="FC75" s="41"/>
      <c r="FD75" s="3"/>
      <c r="FE75" s="3"/>
      <c r="FF75" s="41"/>
      <c r="FG75" s="3"/>
      <c r="FH75" s="3"/>
      <c r="FI75" s="41"/>
      <c r="FJ75" s="3"/>
      <c r="FK75" s="3"/>
      <c r="FL75" s="41"/>
      <c r="FM75" s="3"/>
      <c r="FN75" s="3"/>
      <c r="FO75" s="41"/>
      <c r="FP75" s="3"/>
      <c r="FQ75" s="3"/>
      <c r="FR75" s="41"/>
      <c r="FS75" s="3"/>
      <c r="FT75" s="37"/>
    </row>
    <row r="76" spans="3:176" x14ac:dyDescent="0.35">
      <c r="C76" s="3">
        <v>10</v>
      </c>
      <c r="D76" s="3" t="s">
        <v>164</v>
      </c>
      <c r="E76" s="3">
        <v>10.1</v>
      </c>
      <c r="F76" s="3" t="s">
        <v>164</v>
      </c>
      <c r="G76" s="3">
        <v>10.199999999999999</v>
      </c>
      <c r="H76" s="7" t="s">
        <v>166</v>
      </c>
      <c r="I76" s="7">
        <v>10</v>
      </c>
      <c r="J76" s="7">
        <v>10.1</v>
      </c>
      <c r="K76" s="7">
        <v>10.199999999999999</v>
      </c>
      <c r="DF76"/>
      <c r="DI76"/>
      <c r="DJ76" s="36" t="str">
        <f t="shared" si="56"/>
        <v>Swimming Pool Flume</v>
      </c>
      <c r="DK76" s="41"/>
      <c r="DL76" s="3"/>
      <c r="DM76" s="41"/>
      <c r="DN76" s="3"/>
      <c r="DO76" s="3"/>
      <c r="DP76" s="41"/>
      <c r="DQ76" s="3"/>
      <c r="DR76" s="3"/>
      <c r="DS76" s="41"/>
      <c r="DT76" s="3"/>
      <c r="DU76" s="3"/>
      <c r="DV76" s="41"/>
      <c r="DW76" s="3"/>
      <c r="DX76" s="3"/>
      <c r="DY76" s="41"/>
      <c r="DZ76" s="3"/>
      <c r="EA76" s="3"/>
      <c r="EB76" s="41"/>
      <c r="EC76" s="3"/>
      <c r="ED76" s="3"/>
      <c r="EE76" s="41"/>
      <c r="EF76" s="3"/>
      <c r="EG76" s="3"/>
      <c r="EH76" s="41"/>
      <c r="EI76" s="3"/>
      <c r="EJ76" s="3"/>
      <c r="EK76" s="41"/>
      <c r="EL76" s="3"/>
      <c r="EM76" s="3"/>
      <c r="EN76" s="41"/>
      <c r="EO76" s="3"/>
      <c r="EP76" s="3"/>
      <c r="EQ76" s="41"/>
      <c r="ER76" s="3"/>
      <c r="ES76" s="3"/>
      <c r="ET76" s="41"/>
      <c r="EU76" s="3"/>
      <c r="EV76" s="3"/>
      <c r="EW76" s="41"/>
      <c r="EX76" s="3"/>
      <c r="EY76" s="3"/>
      <c r="EZ76" s="41"/>
      <c r="FA76" s="3"/>
      <c r="FB76" s="3"/>
      <c r="FC76" s="41"/>
      <c r="FD76" s="3"/>
      <c r="FE76" s="3"/>
      <c r="FF76" s="41"/>
      <c r="FG76" s="3"/>
      <c r="FH76" s="3"/>
      <c r="FI76" s="41"/>
      <c r="FJ76" s="3"/>
      <c r="FK76" s="3"/>
      <c r="FL76" s="41"/>
      <c r="FM76" s="3"/>
      <c r="FN76" s="3"/>
      <c r="FO76" s="41"/>
      <c r="FP76" s="3"/>
      <c r="FQ76" s="3"/>
      <c r="FR76" s="41"/>
      <c r="FS76" s="3"/>
      <c r="FT76" s="37"/>
    </row>
    <row r="77" spans="3:176" x14ac:dyDescent="0.35">
      <c r="C77" s="3">
        <v>11</v>
      </c>
      <c r="D77" s="3" t="s">
        <v>167</v>
      </c>
      <c r="E77" s="3">
        <v>11.1</v>
      </c>
      <c r="F77" s="3" t="s">
        <v>167</v>
      </c>
      <c r="G77" s="3">
        <v>11.1</v>
      </c>
      <c r="H77" s="7" t="s">
        <v>168</v>
      </c>
      <c r="I77" s="7">
        <v>11</v>
      </c>
      <c r="J77" s="7">
        <v>11.1</v>
      </c>
      <c r="K77" s="7">
        <v>11.1</v>
      </c>
      <c r="DF77"/>
      <c r="DI77"/>
      <c r="DJ77" s="36" t="str">
        <f t="shared" si="56"/>
        <v>Gas Catering Equipment</v>
      </c>
      <c r="DK77" s="41" t="s">
        <v>415</v>
      </c>
      <c r="DL77" s="3"/>
      <c r="DM77" s="41" t="s">
        <v>416</v>
      </c>
      <c r="DN77" s="3" t="s">
        <v>417</v>
      </c>
      <c r="DO77" s="3"/>
      <c r="DP77" s="41"/>
      <c r="DQ77" s="3"/>
      <c r="DR77" s="3"/>
      <c r="DS77" s="41"/>
      <c r="DT77" s="3"/>
      <c r="DU77" s="3"/>
      <c r="DV77" s="41"/>
      <c r="DW77" s="3"/>
      <c r="DX77" s="3"/>
      <c r="DY77" s="41"/>
      <c r="DZ77" s="3"/>
      <c r="EA77" s="3"/>
      <c r="EB77" s="41"/>
      <c r="EC77" s="3"/>
      <c r="ED77" s="3"/>
      <c r="EE77" s="41"/>
      <c r="EF77" s="3"/>
      <c r="EG77" s="3"/>
      <c r="EH77" s="41"/>
      <c r="EI77" s="3"/>
      <c r="EJ77" s="3"/>
      <c r="EK77" s="41"/>
      <c r="EL77" s="3"/>
      <c r="EM77" s="3"/>
      <c r="EN77" s="41"/>
      <c r="EO77" s="3"/>
      <c r="EP77" s="3"/>
      <c r="EQ77" s="41"/>
      <c r="ER77" s="3"/>
      <c r="ES77" s="3"/>
      <c r="ET77" s="41"/>
      <c r="EU77" s="3"/>
      <c r="EV77" s="3"/>
      <c r="EW77" s="41"/>
      <c r="EX77" s="3"/>
      <c r="EY77" s="3"/>
      <c r="EZ77" s="41"/>
      <c r="FA77" s="3"/>
      <c r="FB77" s="3"/>
      <c r="FC77" s="41"/>
      <c r="FD77" s="3"/>
      <c r="FE77" s="3"/>
      <c r="FF77" s="41"/>
      <c r="FG77" s="3"/>
      <c r="FH77" s="3"/>
      <c r="FI77" s="41"/>
      <c r="FJ77" s="3"/>
      <c r="FK77" s="3"/>
      <c r="FL77" s="41"/>
      <c r="FM77" s="3"/>
      <c r="FN77" s="3"/>
      <c r="FO77" s="41"/>
      <c r="FP77" s="3"/>
      <c r="FQ77" s="3"/>
      <c r="FR77" s="41"/>
      <c r="FS77" s="3"/>
      <c r="FT77" s="37"/>
    </row>
    <row r="78" spans="3:176" x14ac:dyDescent="0.35">
      <c r="C78" s="3">
        <v>12</v>
      </c>
      <c r="D78" s="3" t="s">
        <v>169</v>
      </c>
      <c r="E78" s="3">
        <v>12.1</v>
      </c>
      <c r="F78" s="3" t="s">
        <v>169</v>
      </c>
      <c r="G78" s="3">
        <v>12.1</v>
      </c>
      <c r="H78" s="7" t="s">
        <v>170</v>
      </c>
      <c r="I78" s="7">
        <v>12</v>
      </c>
      <c r="J78" s="7">
        <v>12.1</v>
      </c>
      <c r="K78" s="7">
        <v>12.1</v>
      </c>
      <c r="DF78"/>
      <c r="DI78"/>
      <c r="DJ78" s="36" t="str">
        <f t="shared" si="56"/>
        <v>Electric Catering Equipment</v>
      </c>
      <c r="DK78" s="41" t="s">
        <v>418</v>
      </c>
      <c r="DL78" s="3"/>
      <c r="DM78" s="41" t="s">
        <v>416</v>
      </c>
      <c r="DN78" s="3" t="s">
        <v>417</v>
      </c>
      <c r="DO78" s="3"/>
      <c r="DP78" s="41"/>
      <c r="DQ78" s="3"/>
      <c r="DR78" s="3"/>
      <c r="DS78" s="41"/>
      <c r="DT78" s="3"/>
      <c r="DU78" s="3"/>
      <c r="DV78" s="41"/>
      <c r="DW78" s="3"/>
      <c r="DX78" s="3"/>
      <c r="DY78" s="41"/>
      <c r="DZ78" s="3"/>
      <c r="EA78" s="3"/>
      <c r="EB78" s="41"/>
      <c r="EC78" s="3"/>
      <c r="ED78" s="3"/>
      <c r="EE78" s="41"/>
      <c r="EF78" s="3"/>
      <c r="EG78" s="3"/>
      <c r="EH78" s="41"/>
      <c r="EI78" s="3"/>
      <c r="EJ78" s="3"/>
      <c r="EK78" s="41"/>
      <c r="EL78" s="3"/>
      <c r="EM78" s="3"/>
      <c r="EN78" s="41"/>
      <c r="EO78" s="3"/>
      <c r="EP78" s="3"/>
      <c r="EQ78" s="41"/>
      <c r="ER78" s="3"/>
      <c r="ES78" s="3"/>
      <c r="ET78" s="41"/>
      <c r="EU78" s="3"/>
      <c r="EV78" s="3"/>
      <c r="EW78" s="41"/>
      <c r="EX78" s="3"/>
      <c r="EY78" s="3"/>
      <c r="EZ78" s="41"/>
      <c r="FA78" s="3"/>
      <c r="FB78" s="3"/>
      <c r="FC78" s="41"/>
      <c r="FD78" s="3"/>
      <c r="FE78" s="3"/>
      <c r="FF78" s="41"/>
      <c r="FG78" s="3"/>
      <c r="FH78" s="3"/>
      <c r="FI78" s="41"/>
      <c r="FJ78" s="3"/>
      <c r="FK78" s="3"/>
      <c r="FL78" s="41"/>
      <c r="FM78" s="3"/>
      <c r="FN78" s="3"/>
      <c r="FO78" s="41"/>
      <c r="FP78" s="3"/>
      <c r="FQ78" s="3"/>
      <c r="FR78" s="41"/>
      <c r="FS78" s="3"/>
      <c r="FT78" s="37"/>
    </row>
    <row r="79" spans="3:176" x14ac:dyDescent="0.35">
      <c r="C79" s="3">
        <v>13</v>
      </c>
      <c r="D79" s="3" t="s">
        <v>171</v>
      </c>
      <c r="E79" s="3">
        <v>13.1</v>
      </c>
      <c r="F79" s="3" t="s">
        <v>171</v>
      </c>
      <c r="G79" s="3">
        <v>13.2</v>
      </c>
      <c r="H79" s="7" t="s">
        <v>172</v>
      </c>
      <c r="I79" s="7">
        <v>13</v>
      </c>
      <c r="J79" s="7">
        <v>13.1</v>
      </c>
      <c r="K79" s="7">
        <v>13.2</v>
      </c>
      <c r="DF79"/>
      <c r="DI79"/>
      <c r="DJ79" s="36" t="str">
        <f t="shared" si="56"/>
        <v>Mains Water Supply</v>
      </c>
      <c r="DK79" s="41" t="s">
        <v>419</v>
      </c>
      <c r="DL79" s="3"/>
      <c r="DM79" s="41" t="s">
        <v>303</v>
      </c>
      <c r="DN79" s="3" t="s">
        <v>424</v>
      </c>
      <c r="DO79" s="3"/>
      <c r="DP79" s="41" t="s">
        <v>304</v>
      </c>
      <c r="DQ79" s="3" t="s">
        <v>423</v>
      </c>
      <c r="DR79" s="3"/>
      <c r="DS79" s="41" t="s">
        <v>305</v>
      </c>
      <c r="DT79" s="3" t="s">
        <v>422</v>
      </c>
      <c r="DU79" s="3"/>
      <c r="DV79" s="41" t="s">
        <v>306</v>
      </c>
      <c r="DW79" s="3" t="s">
        <v>421</v>
      </c>
      <c r="DX79" s="3"/>
      <c r="DY79" s="41" t="s">
        <v>307</v>
      </c>
      <c r="DZ79" s="3" t="s">
        <v>420</v>
      </c>
      <c r="EA79" s="3"/>
      <c r="EB79" s="41"/>
      <c r="EC79" s="3"/>
      <c r="ED79" s="3"/>
      <c r="EE79" s="41"/>
      <c r="EF79" s="3"/>
      <c r="EG79" s="3"/>
      <c r="EH79" s="41"/>
      <c r="EI79" s="3"/>
      <c r="EJ79" s="3"/>
      <c r="EK79" s="41"/>
      <c r="EL79" s="3"/>
      <c r="EM79" s="3"/>
      <c r="EN79" s="41"/>
      <c r="EO79" s="3"/>
      <c r="EP79" s="3"/>
      <c r="EQ79" s="41"/>
      <c r="ER79" s="3"/>
      <c r="ES79" s="3"/>
      <c r="ET79" s="41"/>
      <c r="EU79" s="3"/>
      <c r="EV79" s="3"/>
      <c r="EW79" s="41"/>
      <c r="EX79" s="3"/>
      <c r="EY79" s="3"/>
      <c r="EZ79" s="41"/>
      <c r="FA79" s="3"/>
      <c r="FB79" s="3"/>
      <c r="FC79" s="41"/>
      <c r="FD79" s="3"/>
      <c r="FE79" s="3"/>
      <c r="FF79" s="41"/>
      <c r="FG79" s="3"/>
      <c r="FH79" s="3"/>
      <c r="FI79" s="41"/>
      <c r="FJ79" s="3"/>
      <c r="FK79" s="3"/>
      <c r="FL79" s="41"/>
      <c r="FM79" s="3"/>
      <c r="FN79" s="3"/>
      <c r="FO79" s="41"/>
      <c r="FP79" s="3"/>
      <c r="FQ79" s="3"/>
      <c r="FR79" s="41"/>
      <c r="FS79" s="3"/>
      <c r="FT79" s="37"/>
    </row>
    <row r="80" spans="3:176" x14ac:dyDescent="0.35">
      <c r="C80" s="3">
        <v>13</v>
      </c>
      <c r="D80" s="3" t="s">
        <v>171</v>
      </c>
      <c r="E80" s="3">
        <v>13.1</v>
      </c>
      <c r="F80" s="3" t="s">
        <v>171</v>
      </c>
      <c r="G80" s="3">
        <v>13.3</v>
      </c>
      <c r="H80" s="7" t="s">
        <v>173</v>
      </c>
      <c r="I80" s="7">
        <v>13</v>
      </c>
      <c r="J80" s="7">
        <v>13.1</v>
      </c>
      <c r="K80" s="7">
        <v>13.3</v>
      </c>
      <c r="DF80"/>
      <c r="DI80"/>
      <c r="DJ80" s="36" t="str">
        <f>H94</f>
        <v>Fall Arrest System</v>
      </c>
      <c r="DK80" s="41"/>
      <c r="DL80" s="3"/>
      <c r="DM80" s="41"/>
      <c r="DN80" s="3"/>
      <c r="DO80" s="3"/>
      <c r="DP80" s="41"/>
      <c r="DQ80" s="3"/>
      <c r="DR80" s="3"/>
      <c r="DS80" s="41"/>
      <c r="DT80" s="3"/>
      <c r="DU80" s="3"/>
      <c r="DV80" s="41"/>
      <c r="DW80" s="3"/>
      <c r="DX80" s="3"/>
      <c r="DY80" s="41"/>
      <c r="DZ80" s="3"/>
      <c r="EA80" s="3"/>
      <c r="EB80" s="41"/>
      <c r="EC80" s="3"/>
      <c r="ED80" s="3"/>
      <c r="EE80" s="41"/>
      <c r="EF80" s="3"/>
      <c r="EG80" s="3"/>
      <c r="EH80" s="41"/>
      <c r="EI80" s="3"/>
      <c r="EJ80" s="3"/>
      <c r="EK80" s="41"/>
      <c r="EL80" s="3"/>
      <c r="EM80" s="3"/>
      <c r="EN80" s="41"/>
      <c r="EO80" s="3"/>
      <c r="EP80" s="3"/>
      <c r="EQ80" s="41"/>
      <c r="ER80" s="3"/>
      <c r="ES80" s="3"/>
      <c r="ET80" s="41"/>
      <c r="EU80" s="3"/>
      <c r="EV80" s="3"/>
      <c r="EW80" s="41"/>
      <c r="EX80" s="3"/>
      <c r="EY80" s="3"/>
      <c r="EZ80" s="41"/>
      <c r="FA80" s="3"/>
      <c r="FB80" s="3"/>
      <c r="FC80" s="41"/>
      <c r="FD80" s="3"/>
      <c r="FE80" s="3"/>
      <c r="FF80" s="41"/>
      <c r="FG80" s="3"/>
      <c r="FH80" s="3"/>
      <c r="FI80" s="41"/>
      <c r="FJ80" s="3"/>
      <c r="FK80" s="3"/>
      <c r="FL80" s="41"/>
      <c r="FM80" s="3"/>
      <c r="FN80" s="3"/>
      <c r="FO80" s="41"/>
      <c r="FP80" s="3"/>
      <c r="FQ80" s="3"/>
      <c r="FR80" s="41"/>
      <c r="FS80" s="3"/>
      <c r="FT80" s="37"/>
    </row>
    <row r="81" spans="3:176" x14ac:dyDescent="0.35">
      <c r="C81" s="3">
        <v>14</v>
      </c>
      <c r="D81" s="3" t="s">
        <v>174</v>
      </c>
      <c r="E81" s="3">
        <v>14.1</v>
      </c>
      <c r="F81" s="3" t="s">
        <v>130</v>
      </c>
      <c r="G81" s="3">
        <v>14.1</v>
      </c>
      <c r="H81" s="7" t="s">
        <v>175</v>
      </c>
      <c r="I81" s="7">
        <v>14</v>
      </c>
      <c r="J81" s="7">
        <v>14.1</v>
      </c>
      <c r="K81" s="7">
        <v>14.1</v>
      </c>
      <c r="DF81"/>
      <c r="DI81"/>
      <c r="DJ81" s="36" t="str">
        <f>H95</f>
        <v>Defibrillator</v>
      </c>
      <c r="DK81" s="41"/>
      <c r="DL81" s="3"/>
      <c r="DM81" s="41"/>
      <c r="DN81" s="3"/>
      <c r="DO81" s="3"/>
      <c r="DP81" s="41"/>
      <c r="DQ81" s="3"/>
      <c r="DR81" s="3"/>
      <c r="DS81" s="41"/>
      <c r="DT81" s="3"/>
      <c r="DU81" s="3"/>
      <c r="DV81" s="41"/>
      <c r="DW81" s="3"/>
      <c r="DX81" s="3"/>
      <c r="DY81" s="41"/>
      <c r="DZ81" s="3"/>
      <c r="EA81" s="3"/>
      <c r="EB81" s="41"/>
      <c r="EC81" s="3"/>
      <c r="ED81" s="3"/>
      <c r="EE81" s="41"/>
      <c r="EF81" s="3"/>
      <c r="EG81" s="3"/>
      <c r="EH81" s="41"/>
      <c r="EI81" s="3"/>
      <c r="EJ81" s="3"/>
      <c r="EK81" s="41"/>
      <c r="EL81" s="3"/>
      <c r="EM81" s="3"/>
      <c r="EN81" s="41"/>
      <c r="EO81" s="3"/>
      <c r="EP81" s="3"/>
      <c r="EQ81" s="41"/>
      <c r="ER81" s="3"/>
      <c r="ES81" s="3"/>
      <c r="ET81" s="41"/>
      <c r="EU81" s="3"/>
      <c r="EV81" s="3"/>
      <c r="EW81" s="41"/>
      <c r="EX81" s="3"/>
      <c r="EY81" s="3"/>
      <c r="EZ81" s="41"/>
      <c r="FA81" s="3"/>
      <c r="FB81" s="3"/>
      <c r="FC81" s="41"/>
      <c r="FD81" s="3"/>
      <c r="FE81" s="3"/>
      <c r="FF81" s="41"/>
      <c r="FG81" s="3"/>
      <c r="FH81" s="3"/>
      <c r="FI81" s="41"/>
      <c r="FJ81" s="3"/>
      <c r="FK81" s="3"/>
      <c r="FL81" s="41"/>
      <c r="FM81" s="3"/>
      <c r="FN81" s="3"/>
      <c r="FO81" s="41"/>
      <c r="FP81" s="3"/>
      <c r="FQ81" s="3"/>
      <c r="FR81" s="41"/>
      <c r="FS81" s="3"/>
      <c r="FT81" s="37"/>
    </row>
    <row r="82" spans="3:176" x14ac:dyDescent="0.35">
      <c r="C82" s="3">
        <v>14</v>
      </c>
      <c r="D82" s="3" t="s">
        <v>174</v>
      </c>
      <c r="E82" s="3">
        <v>14.1</v>
      </c>
      <c r="F82" s="3" t="s">
        <v>130</v>
      </c>
      <c r="G82" s="3">
        <v>14.2</v>
      </c>
      <c r="H82" s="7" t="s">
        <v>176</v>
      </c>
      <c r="I82" s="7">
        <v>14</v>
      </c>
      <c r="J82" s="7">
        <v>14.1</v>
      </c>
      <c r="K82" s="7">
        <v>14.2</v>
      </c>
      <c r="DF82"/>
      <c r="DI82"/>
      <c r="DJ82" s="36" t="str">
        <f>H96</f>
        <v>Telecommuication Installations</v>
      </c>
      <c r="DK82" s="41"/>
      <c r="DL82" s="3"/>
      <c r="DM82" s="41"/>
      <c r="DN82" s="3"/>
      <c r="DO82" s="3"/>
      <c r="DP82" s="41"/>
      <c r="DQ82" s="3"/>
      <c r="DR82" s="3"/>
      <c r="DS82" s="41"/>
      <c r="DT82" s="3"/>
      <c r="DU82" s="3"/>
      <c r="DV82" s="41"/>
      <c r="DW82" s="3"/>
      <c r="DX82" s="3"/>
      <c r="DY82" s="41"/>
      <c r="DZ82" s="3"/>
      <c r="EA82" s="3"/>
      <c r="EB82" s="41"/>
      <c r="EC82" s="3"/>
      <c r="ED82" s="3"/>
      <c r="EE82" s="41"/>
      <c r="EF82" s="3"/>
      <c r="EG82" s="3"/>
      <c r="EH82" s="41"/>
      <c r="EI82" s="3"/>
      <c r="EJ82" s="3"/>
      <c r="EK82" s="41"/>
      <c r="EL82" s="3"/>
      <c r="EM82" s="3"/>
      <c r="EN82" s="41"/>
      <c r="EO82" s="3"/>
      <c r="EP82" s="3"/>
      <c r="EQ82" s="41"/>
      <c r="ER82" s="3"/>
      <c r="ES82" s="3"/>
      <c r="ET82" s="41"/>
      <c r="EU82" s="3"/>
      <c r="EV82" s="3"/>
      <c r="EW82" s="41"/>
      <c r="EX82" s="3"/>
      <c r="EY82" s="3"/>
      <c r="EZ82" s="41"/>
      <c r="FA82" s="3"/>
      <c r="FB82" s="3"/>
      <c r="FC82" s="41"/>
      <c r="FD82" s="3"/>
      <c r="FE82" s="3"/>
      <c r="FF82" s="41"/>
      <c r="FG82" s="3"/>
      <c r="FH82" s="3"/>
      <c r="FI82" s="41"/>
      <c r="FJ82" s="3"/>
      <c r="FK82" s="3"/>
      <c r="FL82" s="41"/>
      <c r="FM82" s="3"/>
      <c r="FN82" s="3"/>
      <c r="FO82" s="41"/>
      <c r="FP82" s="3"/>
      <c r="FQ82" s="3"/>
      <c r="FR82" s="41"/>
      <c r="FS82" s="3"/>
      <c r="FT82" s="37"/>
    </row>
    <row r="83" spans="3:176" ht="15" thickBot="1" x14ac:dyDescent="0.4">
      <c r="C83" s="3">
        <v>14</v>
      </c>
      <c r="D83" s="3" t="s">
        <v>174</v>
      </c>
      <c r="E83" s="3">
        <v>14.1</v>
      </c>
      <c r="F83" s="3" t="s">
        <v>130</v>
      </c>
      <c r="G83" s="3">
        <v>14.4</v>
      </c>
      <c r="H83" s="7" t="s">
        <v>177</v>
      </c>
      <c r="I83" s="7">
        <v>14</v>
      </c>
      <c r="J83" s="7">
        <v>14.1</v>
      </c>
      <c r="K83" s="7">
        <v>14.4</v>
      </c>
      <c r="DF83"/>
      <c r="DI83"/>
      <c r="DJ83" s="38" t="str">
        <f>H98</f>
        <v xml:space="preserve"> Rainwater Harvesting</v>
      </c>
      <c r="DK83" s="42"/>
      <c r="DL83" s="39"/>
      <c r="DM83" s="42"/>
      <c r="DN83" s="39"/>
      <c r="DO83" s="39"/>
      <c r="DP83" s="42"/>
      <c r="DQ83" s="39"/>
      <c r="DR83" s="39"/>
      <c r="DS83" s="42"/>
      <c r="DT83" s="39"/>
      <c r="DU83" s="39"/>
      <c r="DV83" s="42"/>
      <c r="DW83" s="39"/>
      <c r="DX83" s="39"/>
      <c r="DY83" s="42"/>
      <c r="DZ83" s="39"/>
      <c r="EA83" s="39"/>
      <c r="EB83" s="42"/>
      <c r="EC83" s="39"/>
      <c r="ED83" s="39"/>
      <c r="EE83" s="42"/>
      <c r="EF83" s="39"/>
      <c r="EG83" s="39"/>
      <c r="EH83" s="42"/>
      <c r="EI83" s="39"/>
      <c r="EJ83" s="39"/>
      <c r="EK83" s="42"/>
      <c r="EL83" s="39"/>
      <c r="EM83" s="39"/>
      <c r="EN83" s="42"/>
      <c r="EO83" s="39"/>
      <c r="EP83" s="39"/>
      <c r="EQ83" s="42"/>
      <c r="ER83" s="39"/>
      <c r="ES83" s="39"/>
      <c r="ET83" s="42"/>
      <c r="EU83" s="39"/>
      <c r="EV83" s="39"/>
      <c r="EW83" s="42"/>
      <c r="EX83" s="39"/>
      <c r="EY83" s="39"/>
      <c r="EZ83" s="42"/>
      <c r="FA83" s="39"/>
      <c r="FB83" s="39"/>
      <c r="FC83" s="42"/>
      <c r="FD83" s="39"/>
      <c r="FE83" s="39"/>
      <c r="FF83" s="42"/>
      <c r="FG83" s="39"/>
      <c r="FH83" s="39"/>
      <c r="FI83" s="42"/>
      <c r="FJ83" s="39"/>
      <c r="FK83" s="39"/>
      <c r="FL83" s="42"/>
      <c r="FM83" s="39"/>
      <c r="FN83" s="39"/>
      <c r="FO83" s="42"/>
      <c r="FP83" s="39"/>
      <c r="FQ83" s="39"/>
      <c r="FR83" s="42"/>
      <c r="FS83" s="39"/>
      <c r="FT83" s="40"/>
    </row>
    <row r="84" spans="3:176" x14ac:dyDescent="0.35">
      <c r="C84" s="3">
        <v>14</v>
      </c>
      <c r="D84" s="3" t="s">
        <v>174</v>
      </c>
      <c r="E84" s="3">
        <v>14.2</v>
      </c>
      <c r="F84" s="3" t="s">
        <v>178</v>
      </c>
      <c r="G84" s="3">
        <v>14.3</v>
      </c>
      <c r="H84" s="7" t="s">
        <v>179</v>
      </c>
      <c r="I84" s="7">
        <v>14</v>
      </c>
      <c r="J84" s="7">
        <v>14.2</v>
      </c>
      <c r="K84" s="7">
        <v>14.3</v>
      </c>
      <c r="DF84"/>
      <c r="DI84"/>
      <c r="DL84"/>
      <c r="DM84" s="46"/>
      <c r="DO84"/>
      <c r="DP84" s="46"/>
      <c r="DR84"/>
      <c r="DS84" s="46"/>
      <c r="DU84"/>
      <c r="DV84" s="46"/>
      <c r="DX84"/>
      <c r="DY84" s="46"/>
      <c r="EA84"/>
      <c r="EB84" s="46"/>
      <c r="ED84"/>
      <c r="EE84" s="46"/>
      <c r="EG84"/>
      <c r="EH84" s="46"/>
      <c r="EJ84"/>
      <c r="EK84" s="46"/>
      <c r="EM84"/>
      <c r="EN84" s="46"/>
      <c r="EP84"/>
      <c r="EQ84" s="46"/>
      <c r="ES84"/>
      <c r="ET84" s="46"/>
      <c r="EV84"/>
      <c r="EW84" s="46"/>
      <c r="EY84"/>
      <c r="EZ84" s="46"/>
      <c r="FB84"/>
      <c r="FC84" s="46"/>
      <c r="FE84"/>
      <c r="FF84" s="46"/>
      <c r="FH84"/>
      <c r="FI84" s="46"/>
      <c r="FK84"/>
      <c r="FL84" s="46"/>
      <c r="FO84" s="46"/>
      <c r="FR84" s="46"/>
    </row>
    <row r="85" spans="3:176" x14ac:dyDescent="0.35">
      <c r="C85" s="3">
        <v>15</v>
      </c>
      <c r="D85" s="3" t="s">
        <v>180</v>
      </c>
      <c r="E85" s="3">
        <v>15.1</v>
      </c>
      <c r="F85" s="3" t="s">
        <v>180</v>
      </c>
      <c r="G85" s="3">
        <v>15.1</v>
      </c>
      <c r="H85" s="7" t="s">
        <v>180</v>
      </c>
      <c r="I85" s="7">
        <v>15</v>
      </c>
      <c r="J85" s="7">
        <v>15.1</v>
      </c>
      <c r="K85" s="7">
        <v>15.1</v>
      </c>
      <c r="DF85"/>
      <c r="DI85"/>
      <c r="FN85" s="46"/>
      <c r="FQ85" s="46"/>
    </row>
    <row r="86" spans="3:176" x14ac:dyDescent="0.35">
      <c r="C86" s="3">
        <v>17</v>
      </c>
      <c r="D86" s="3" t="s">
        <v>181</v>
      </c>
      <c r="E86" s="3">
        <v>17.100000000000001</v>
      </c>
      <c r="F86" s="3" t="s">
        <v>181</v>
      </c>
      <c r="G86" s="3">
        <v>17.100000000000001</v>
      </c>
      <c r="H86" s="7" t="s">
        <v>182</v>
      </c>
      <c r="I86" s="7">
        <v>17</v>
      </c>
      <c r="J86" s="7">
        <v>17.100000000000001</v>
      </c>
      <c r="K86" s="7">
        <v>17.100000000000001</v>
      </c>
      <c r="DF86"/>
      <c r="DI86"/>
      <c r="FN86" s="46"/>
      <c r="FQ86" s="46"/>
    </row>
    <row r="87" spans="3:176" x14ac:dyDescent="0.35">
      <c r="C87" s="3">
        <v>18</v>
      </c>
      <c r="D87" s="3" t="s">
        <v>183</v>
      </c>
      <c r="E87" s="3">
        <v>18.100000000000001</v>
      </c>
      <c r="F87" s="3" t="s">
        <v>183</v>
      </c>
      <c r="G87" s="3">
        <v>18.100000000000001</v>
      </c>
      <c r="H87" s="7" t="s">
        <v>184</v>
      </c>
      <c r="I87" s="7">
        <v>18</v>
      </c>
      <c r="J87" s="7">
        <v>18.100000000000001</v>
      </c>
      <c r="K87" s="7">
        <v>18.100000000000001</v>
      </c>
      <c r="DF87"/>
      <c r="DI87"/>
      <c r="FN87" s="46"/>
      <c r="FQ87" s="46"/>
    </row>
    <row r="88" spans="3:176" x14ac:dyDescent="0.35">
      <c r="C88" s="3">
        <v>18</v>
      </c>
      <c r="D88" s="3" t="s">
        <v>183</v>
      </c>
      <c r="E88" s="3">
        <v>18.100000000000001</v>
      </c>
      <c r="F88" s="3" t="s">
        <v>183</v>
      </c>
      <c r="G88" s="3">
        <v>18.2</v>
      </c>
      <c r="H88" s="7" t="s">
        <v>185</v>
      </c>
      <c r="I88" s="7">
        <v>18</v>
      </c>
      <c r="J88" s="7">
        <v>18.100000000000001</v>
      </c>
      <c r="K88" s="7">
        <v>18.2</v>
      </c>
      <c r="DF88"/>
      <c r="DI88"/>
      <c r="FN88" s="46"/>
      <c r="FQ88" s="46"/>
    </row>
    <row r="89" spans="3:176" x14ac:dyDescent="0.35">
      <c r="C89" s="3">
        <v>19</v>
      </c>
      <c r="D89" s="3" t="s">
        <v>186</v>
      </c>
      <c r="E89" s="3">
        <v>19.100000000000001</v>
      </c>
      <c r="F89" s="3" t="s">
        <v>186</v>
      </c>
      <c r="G89" s="3">
        <v>19.100000000000001</v>
      </c>
      <c r="H89" s="7" t="s">
        <v>187</v>
      </c>
      <c r="I89" s="7">
        <v>19</v>
      </c>
      <c r="J89" s="7">
        <v>19.100000000000001</v>
      </c>
      <c r="K89" s="7">
        <v>19.100000000000001</v>
      </c>
      <c r="DF89"/>
      <c r="DI89"/>
      <c r="FN89" s="46"/>
      <c r="FQ89" s="46"/>
    </row>
    <row r="90" spans="3:176" x14ac:dyDescent="0.35">
      <c r="C90" s="3">
        <v>19</v>
      </c>
      <c r="D90" s="3" t="s">
        <v>186</v>
      </c>
      <c r="E90" s="3">
        <v>19.100000000000001</v>
      </c>
      <c r="F90" s="3" t="s">
        <v>186</v>
      </c>
      <c r="G90" s="3">
        <v>19.2</v>
      </c>
      <c r="H90" s="7" t="s">
        <v>188</v>
      </c>
      <c r="I90" s="7">
        <v>19</v>
      </c>
      <c r="J90" s="7">
        <v>19.100000000000001</v>
      </c>
      <c r="K90" s="7">
        <v>19.2</v>
      </c>
      <c r="DF90"/>
      <c r="DI90"/>
      <c r="FN90" s="46"/>
      <c r="FQ90" s="46"/>
    </row>
    <row r="91" spans="3:176" x14ac:dyDescent="0.35">
      <c r="C91" s="3">
        <v>20</v>
      </c>
      <c r="D91" s="3" t="s">
        <v>189</v>
      </c>
      <c r="E91" s="3">
        <v>20.100000000000001</v>
      </c>
      <c r="F91" s="3" t="s">
        <v>189</v>
      </c>
      <c r="G91" s="3">
        <v>20</v>
      </c>
      <c r="H91" s="7" t="s">
        <v>190</v>
      </c>
      <c r="I91" s="7">
        <v>20</v>
      </c>
      <c r="J91" s="7">
        <v>20.100000000000001</v>
      </c>
      <c r="K91" s="7">
        <v>20</v>
      </c>
      <c r="DF91"/>
      <c r="DI91"/>
      <c r="FN91" s="46"/>
      <c r="FQ91" s="46"/>
    </row>
    <row r="92" spans="3:176" x14ac:dyDescent="0.35">
      <c r="C92" s="3">
        <v>20</v>
      </c>
      <c r="D92" s="3" t="s">
        <v>189</v>
      </c>
      <c r="E92" s="3">
        <v>20.5</v>
      </c>
      <c r="F92" s="3" t="s">
        <v>562</v>
      </c>
      <c r="G92" s="3">
        <v>20.5</v>
      </c>
      <c r="H92" s="7" t="s">
        <v>564</v>
      </c>
      <c r="I92" s="7">
        <v>20</v>
      </c>
      <c r="J92" s="7">
        <v>20.5</v>
      </c>
      <c r="K92" s="7">
        <v>20.5</v>
      </c>
      <c r="DF92"/>
      <c r="DI92"/>
      <c r="FN92" s="46"/>
      <c r="FQ92" s="46"/>
    </row>
    <row r="93" spans="3:176" x14ac:dyDescent="0.35">
      <c r="C93" s="3">
        <v>20</v>
      </c>
      <c r="D93" s="3" t="s">
        <v>189</v>
      </c>
      <c r="E93" s="3">
        <v>20.6</v>
      </c>
      <c r="F93" s="3" t="s">
        <v>563</v>
      </c>
      <c r="G93" s="3">
        <v>20.6</v>
      </c>
      <c r="H93" s="7" t="s">
        <v>563</v>
      </c>
      <c r="I93" s="7">
        <v>20</v>
      </c>
      <c r="J93" s="7">
        <v>20.6</v>
      </c>
      <c r="K93" s="7">
        <v>20.6</v>
      </c>
      <c r="DF93"/>
      <c r="DI93"/>
      <c r="FN93" s="46"/>
      <c r="FQ93" s="46"/>
    </row>
    <row r="94" spans="3:176" x14ac:dyDescent="0.35">
      <c r="C94" s="3">
        <v>21</v>
      </c>
      <c r="D94" s="3" t="s">
        <v>191</v>
      </c>
      <c r="E94" s="3">
        <v>21.1</v>
      </c>
      <c r="F94" s="3" t="s">
        <v>191</v>
      </c>
      <c r="G94" s="3">
        <v>21</v>
      </c>
      <c r="H94" s="7" t="s">
        <v>191</v>
      </c>
      <c r="I94" s="7">
        <v>21</v>
      </c>
      <c r="J94" s="7">
        <v>21.1</v>
      </c>
      <c r="K94" s="7">
        <v>21</v>
      </c>
      <c r="DF94"/>
      <c r="DI94"/>
      <c r="FN94" s="46"/>
      <c r="FQ94" s="46"/>
    </row>
    <row r="95" spans="3:176" x14ac:dyDescent="0.35">
      <c r="C95" s="3">
        <v>22</v>
      </c>
      <c r="D95" s="3" t="s">
        <v>192</v>
      </c>
      <c r="E95" s="3">
        <v>22.1</v>
      </c>
      <c r="F95" s="3" t="s">
        <v>192</v>
      </c>
      <c r="G95" s="3">
        <v>22</v>
      </c>
      <c r="H95" s="7" t="s">
        <v>192</v>
      </c>
      <c r="I95" s="7">
        <v>22</v>
      </c>
      <c r="J95" s="7">
        <v>22.1</v>
      </c>
      <c r="K95" s="7">
        <v>22</v>
      </c>
      <c r="DF95"/>
      <c r="DI95"/>
      <c r="FN95" s="46"/>
      <c r="FQ95" s="46"/>
    </row>
    <row r="96" spans="3:176" x14ac:dyDescent="0.35">
      <c r="C96" s="3">
        <v>23</v>
      </c>
      <c r="D96" s="3" t="s">
        <v>193</v>
      </c>
      <c r="E96" s="3">
        <v>23.1</v>
      </c>
      <c r="F96" s="3" t="s">
        <v>193</v>
      </c>
      <c r="G96" s="3">
        <v>23</v>
      </c>
      <c r="H96" s="7" t="s">
        <v>194</v>
      </c>
      <c r="I96" s="7">
        <v>23</v>
      </c>
      <c r="J96" s="7">
        <v>23.1</v>
      </c>
      <c r="K96" s="7">
        <v>23</v>
      </c>
      <c r="DF96"/>
      <c r="DI96"/>
      <c r="FN96" s="46"/>
      <c r="FQ96" s="46"/>
    </row>
    <row r="97" spans="3:173" x14ac:dyDescent="0.35">
      <c r="C97" s="3">
        <v>24</v>
      </c>
      <c r="D97" s="3" t="s">
        <v>195</v>
      </c>
      <c r="E97" s="3">
        <v>24.1</v>
      </c>
      <c r="F97" s="3" t="s">
        <v>195</v>
      </c>
      <c r="G97" s="3">
        <v>24</v>
      </c>
      <c r="H97" s="7" t="s">
        <v>196</v>
      </c>
      <c r="I97" s="7">
        <v>24</v>
      </c>
      <c r="J97" s="7">
        <v>24.1</v>
      </c>
      <c r="K97" s="7">
        <v>24</v>
      </c>
      <c r="DF97"/>
      <c r="DI97"/>
      <c r="FN97" s="46"/>
      <c r="FQ97" s="46"/>
    </row>
    <row r="98" spans="3:173" x14ac:dyDescent="0.35">
      <c r="C98" s="3">
        <v>25</v>
      </c>
      <c r="D98" s="3" t="s">
        <v>544</v>
      </c>
      <c r="E98" s="3">
        <v>25.1</v>
      </c>
      <c r="F98" s="3" t="s">
        <v>544</v>
      </c>
      <c r="G98" s="3">
        <v>25.1</v>
      </c>
      <c r="H98" s="7" t="s">
        <v>544</v>
      </c>
      <c r="I98" s="7">
        <v>25</v>
      </c>
      <c r="J98" s="7">
        <v>25.1</v>
      </c>
      <c r="K98" s="7">
        <v>25.1</v>
      </c>
      <c r="DF98"/>
      <c r="DI98"/>
      <c r="FN98" s="46"/>
      <c r="FQ98" s="46"/>
    </row>
    <row r="99" spans="3:173" x14ac:dyDescent="0.35">
      <c r="C99" s="3"/>
      <c r="D99" s="3"/>
      <c r="E99" s="3"/>
      <c r="F99" s="3"/>
      <c r="G99" s="3"/>
      <c r="H99" s="7"/>
      <c r="I99" s="7"/>
      <c r="J99" s="7"/>
      <c r="K99" s="7"/>
      <c r="DF99"/>
      <c r="DI99"/>
      <c r="FN99" s="46"/>
      <c r="FQ99" s="46"/>
    </row>
    <row r="100" spans="3:173" x14ac:dyDescent="0.35">
      <c r="DF100"/>
      <c r="DI100"/>
      <c r="FN100" s="46"/>
      <c r="FQ100" s="46"/>
    </row>
    <row r="101" spans="3:173" x14ac:dyDescent="0.35">
      <c r="DF101"/>
      <c r="DI101"/>
      <c r="FN101" s="46"/>
      <c r="FQ101" s="46"/>
    </row>
    <row r="102" spans="3:173" x14ac:dyDescent="0.35">
      <c r="DF102"/>
      <c r="DI102"/>
      <c r="FN102" s="46"/>
      <c r="FQ102" s="46"/>
    </row>
    <row r="103" spans="3:173" x14ac:dyDescent="0.35">
      <c r="DF103"/>
      <c r="DI103"/>
      <c r="FN103" s="46"/>
      <c r="FQ103" s="46"/>
    </row>
    <row r="104" spans="3:173" x14ac:dyDescent="0.35">
      <c r="DF104"/>
      <c r="DI104"/>
      <c r="FN104" s="46"/>
      <c r="FQ104" s="46"/>
    </row>
    <row r="105" spans="3:173" x14ac:dyDescent="0.35">
      <c r="DF105"/>
      <c r="DI105"/>
      <c r="FN105" s="46"/>
      <c r="FQ105" s="46"/>
    </row>
    <row r="106" spans="3:173" x14ac:dyDescent="0.35">
      <c r="DF106"/>
      <c r="DI106"/>
      <c r="FN106" s="46"/>
      <c r="FQ106" s="46"/>
    </row>
    <row r="107" spans="3:173" x14ac:dyDescent="0.35">
      <c r="DF107"/>
      <c r="DI107"/>
      <c r="FN107" s="46"/>
      <c r="FQ107" s="46"/>
    </row>
    <row r="108" spans="3:173" x14ac:dyDescent="0.35">
      <c r="DF108"/>
      <c r="DI108"/>
      <c r="FN108" s="46"/>
      <c r="FQ108" s="46"/>
    </row>
    <row r="109" spans="3:173" x14ac:dyDescent="0.35">
      <c r="DF109"/>
      <c r="DI109"/>
      <c r="FN109" s="46"/>
      <c r="FQ109" s="46"/>
    </row>
    <row r="110" spans="3:173" x14ac:dyDescent="0.35">
      <c r="DF110"/>
      <c r="DI110"/>
      <c r="FN110" s="46"/>
      <c r="FQ110" s="46"/>
    </row>
    <row r="111" spans="3:173" x14ac:dyDescent="0.35">
      <c r="DF111"/>
      <c r="DI111"/>
      <c r="FN111" s="46"/>
      <c r="FQ111" s="46"/>
    </row>
    <row r="112" spans="3:173" x14ac:dyDescent="0.35">
      <c r="DF112"/>
      <c r="DI112"/>
      <c r="FN112" s="46"/>
      <c r="FQ112" s="46"/>
    </row>
    <row r="113" spans="110:173" x14ac:dyDescent="0.35">
      <c r="DF113"/>
      <c r="DI113"/>
      <c r="FN113" s="46"/>
      <c r="FQ113" s="46"/>
    </row>
    <row r="114" spans="110:173" x14ac:dyDescent="0.35">
      <c r="DF114"/>
      <c r="DI114"/>
      <c r="FN114" s="46"/>
      <c r="FQ114" s="46"/>
    </row>
    <row r="115" spans="110:173" x14ac:dyDescent="0.35">
      <c r="DF115"/>
      <c r="DI115"/>
      <c r="FN115" s="46"/>
      <c r="FQ115" s="46"/>
    </row>
    <row r="116" spans="110:173" x14ac:dyDescent="0.35">
      <c r="DF116"/>
      <c r="DI116"/>
      <c r="FN116" s="46"/>
      <c r="FQ116" s="46"/>
    </row>
    <row r="117" spans="110:173" x14ac:dyDescent="0.35">
      <c r="DF117"/>
      <c r="DI117"/>
      <c r="FN117" s="46"/>
      <c r="FQ117" s="46"/>
    </row>
    <row r="118" spans="110:173" x14ac:dyDescent="0.35">
      <c r="DF118"/>
      <c r="DI118"/>
      <c r="FN118" s="46"/>
      <c r="FQ118" s="46"/>
    </row>
    <row r="119" spans="110:173" x14ac:dyDescent="0.35">
      <c r="DF119"/>
      <c r="DI119"/>
      <c r="FN119" s="46"/>
      <c r="FQ119" s="46"/>
    </row>
    <row r="120" spans="110:173" x14ac:dyDescent="0.35">
      <c r="DF120"/>
      <c r="DI120"/>
      <c r="FN120" s="46"/>
      <c r="FQ120" s="46"/>
    </row>
    <row r="121" spans="110:173" x14ac:dyDescent="0.35">
      <c r="DF121"/>
      <c r="DI121"/>
      <c r="FN121" s="46"/>
      <c r="FQ121" s="46"/>
    </row>
    <row r="122" spans="110:173" x14ac:dyDescent="0.35">
      <c r="DF122"/>
      <c r="DI122"/>
      <c r="FN122" s="46"/>
      <c r="FQ122" s="46"/>
    </row>
    <row r="123" spans="110:173" x14ac:dyDescent="0.35">
      <c r="DF123"/>
      <c r="DI123"/>
      <c r="FN123" s="46"/>
      <c r="FQ123" s="46"/>
    </row>
    <row r="124" spans="110:173" x14ac:dyDescent="0.35">
      <c r="DF124"/>
      <c r="DI124"/>
      <c r="FN124" s="46"/>
      <c r="FQ124" s="46"/>
    </row>
    <row r="125" spans="110:173" x14ac:dyDescent="0.35">
      <c r="DF125"/>
      <c r="DI125"/>
      <c r="FN125" s="46"/>
      <c r="FQ125" s="46"/>
    </row>
    <row r="126" spans="110:173" x14ac:dyDescent="0.35">
      <c r="DF126"/>
      <c r="DI126"/>
      <c r="FN126" s="46"/>
      <c r="FQ126" s="46"/>
    </row>
    <row r="127" spans="110:173" x14ac:dyDescent="0.35">
      <c r="DF127"/>
      <c r="DI127"/>
      <c r="FN127" s="46"/>
      <c r="FQ127" s="46"/>
    </row>
    <row r="128" spans="110:173" x14ac:dyDescent="0.35">
      <c r="DF128"/>
      <c r="DI128"/>
      <c r="FN128" s="46"/>
      <c r="FQ128" s="46"/>
    </row>
    <row r="129" spans="110:173" x14ac:dyDescent="0.35">
      <c r="DF129"/>
      <c r="DI129"/>
      <c r="FN129" s="46"/>
      <c r="FQ129" s="46"/>
    </row>
    <row r="130" spans="110:173" x14ac:dyDescent="0.35">
      <c r="DF130"/>
      <c r="DI130"/>
      <c r="FN130" s="46"/>
      <c r="FQ130" s="46"/>
    </row>
    <row r="131" spans="110:173" x14ac:dyDescent="0.35">
      <c r="DF131"/>
      <c r="DI131"/>
      <c r="FN131" s="46"/>
      <c r="FQ131" s="46"/>
    </row>
    <row r="132" spans="110:173" x14ac:dyDescent="0.35">
      <c r="DF132"/>
      <c r="DI132"/>
      <c r="FN132" s="46"/>
      <c r="FQ132" s="46"/>
    </row>
    <row r="133" spans="110:173" x14ac:dyDescent="0.35">
      <c r="DF133"/>
      <c r="DI133"/>
      <c r="FN133" s="46"/>
      <c r="FQ133" s="46"/>
    </row>
    <row r="134" spans="110:173" x14ac:dyDescent="0.35">
      <c r="DF134"/>
      <c r="DI134"/>
      <c r="FN134" s="46"/>
      <c r="FQ134" s="46"/>
    </row>
    <row r="135" spans="110:173" x14ac:dyDescent="0.35">
      <c r="DF135"/>
      <c r="DI135"/>
      <c r="FN135" s="46"/>
      <c r="FQ135" s="46"/>
    </row>
    <row r="136" spans="110:173" x14ac:dyDescent="0.35">
      <c r="DF136"/>
      <c r="DI136"/>
      <c r="FN136" s="46"/>
      <c r="FQ136" s="46"/>
    </row>
    <row r="137" spans="110:173" x14ac:dyDescent="0.35">
      <c r="DF137"/>
      <c r="DI137"/>
      <c r="FN137" s="46"/>
      <c r="FQ137" s="46"/>
    </row>
    <row r="138" spans="110:173" x14ac:dyDescent="0.35">
      <c r="DF138"/>
      <c r="DI138"/>
      <c r="FN138" s="46"/>
      <c r="FQ138" s="46"/>
    </row>
    <row r="139" spans="110:173" x14ac:dyDescent="0.35">
      <c r="DF139"/>
      <c r="DI139"/>
      <c r="FN139" s="46"/>
      <c r="FQ139" s="46"/>
    </row>
    <row r="140" spans="110:173" x14ac:dyDescent="0.35">
      <c r="DF140"/>
      <c r="DI140"/>
      <c r="FN140" s="46"/>
      <c r="FQ140" s="46"/>
    </row>
    <row r="141" spans="110:173" x14ac:dyDescent="0.35">
      <c r="DF141"/>
      <c r="DI141"/>
      <c r="FN141" s="46"/>
      <c r="FQ141" s="46"/>
    </row>
    <row r="142" spans="110:173" x14ac:dyDescent="0.35">
      <c r="DF142"/>
      <c r="DI142"/>
      <c r="FN142" s="46"/>
      <c r="FQ142" s="46"/>
    </row>
    <row r="143" spans="110:173" x14ac:dyDescent="0.35">
      <c r="DF143"/>
      <c r="DI143"/>
      <c r="FN143" s="46"/>
      <c r="FQ143" s="46"/>
    </row>
    <row r="144" spans="110:173" x14ac:dyDescent="0.35">
      <c r="DF144"/>
      <c r="DI144"/>
      <c r="FN144" s="46"/>
      <c r="FQ144" s="46"/>
    </row>
    <row r="145" spans="110:173" x14ac:dyDescent="0.35">
      <c r="DF145"/>
      <c r="DI145"/>
      <c r="FN145" s="46"/>
      <c r="FQ145" s="46"/>
    </row>
    <row r="146" spans="110:173" x14ac:dyDescent="0.35">
      <c r="DF146"/>
      <c r="DI146"/>
      <c r="FN146" s="46"/>
      <c r="FQ146" s="46"/>
    </row>
    <row r="147" spans="110:173" x14ac:dyDescent="0.35">
      <c r="DF147"/>
      <c r="DI147"/>
      <c r="FN147" s="46"/>
      <c r="FQ147" s="46"/>
    </row>
    <row r="148" spans="110:173" x14ac:dyDescent="0.35">
      <c r="DF148"/>
      <c r="DI148"/>
      <c r="FN148" s="46"/>
      <c r="FQ148" s="46"/>
    </row>
    <row r="149" spans="110:173" x14ac:dyDescent="0.35">
      <c r="DF149"/>
      <c r="DI149"/>
      <c r="FN149" s="46"/>
      <c r="FQ149" s="46"/>
    </row>
    <row r="150" spans="110:173" x14ac:dyDescent="0.35">
      <c r="DF150"/>
      <c r="DI150"/>
      <c r="FN150" s="46"/>
      <c r="FQ150" s="46"/>
    </row>
    <row r="151" spans="110:173" x14ac:dyDescent="0.35">
      <c r="DF151"/>
      <c r="DI151"/>
      <c r="FN151" s="46"/>
      <c r="FQ151" s="46"/>
    </row>
    <row r="152" spans="110:173" x14ac:dyDescent="0.35">
      <c r="DF152"/>
      <c r="DI152"/>
      <c r="FN152" s="46"/>
      <c r="FQ152" s="46"/>
    </row>
    <row r="153" spans="110:173" x14ac:dyDescent="0.35">
      <c r="DF153"/>
      <c r="DI153"/>
      <c r="FN153" s="46"/>
      <c r="FQ153" s="46"/>
    </row>
    <row r="154" spans="110:173" x14ac:dyDescent="0.35">
      <c r="DF154"/>
      <c r="DI154"/>
      <c r="FN154" s="46"/>
      <c r="FQ154" s="46"/>
    </row>
    <row r="155" spans="110:173" x14ac:dyDescent="0.35">
      <c r="DF155"/>
      <c r="DI155"/>
      <c r="FN155" s="46"/>
      <c r="FQ155" s="46"/>
    </row>
    <row r="156" spans="110:173" x14ac:dyDescent="0.35">
      <c r="DF156"/>
      <c r="DI156"/>
      <c r="FN156" s="46"/>
      <c r="FQ156" s="46"/>
    </row>
    <row r="157" spans="110:173" x14ac:dyDescent="0.35">
      <c r="DF157"/>
      <c r="DI157"/>
      <c r="FN157" s="46"/>
      <c r="FQ157" s="46"/>
    </row>
    <row r="158" spans="110:173" x14ac:dyDescent="0.35">
      <c r="DF158"/>
      <c r="DI158"/>
      <c r="FN158" s="46"/>
      <c r="FQ158" s="46"/>
    </row>
    <row r="159" spans="110:173" x14ac:dyDescent="0.35">
      <c r="DF159"/>
      <c r="DI159"/>
      <c r="FN159" s="46"/>
      <c r="FQ159" s="46"/>
    </row>
    <row r="160" spans="110:173" x14ac:dyDescent="0.35">
      <c r="DF160"/>
      <c r="DI160"/>
      <c r="FN160" s="46"/>
      <c r="FQ160" s="46"/>
    </row>
    <row r="161" spans="110:173" x14ac:dyDescent="0.35">
      <c r="DF161"/>
      <c r="DI161"/>
      <c r="FN161" s="46"/>
      <c r="FQ161" s="46"/>
    </row>
    <row r="162" spans="110:173" x14ac:dyDescent="0.35">
      <c r="DF162"/>
      <c r="DI162"/>
      <c r="FN162" s="46"/>
      <c r="FQ162" s="46"/>
    </row>
    <row r="163" spans="110:173" x14ac:dyDescent="0.35">
      <c r="DF163"/>
      <c r="DI163"/>
      <c r="FN163" s="46"/>
      <c r="FQ163" s="46"/>
    </row>
    <row r="164" spans="110:173" x14ac:dyDescent="0.35">
      <c r="DF164"/>
      <c r="DI164"/>
      <c r="FN164" s="46"/>
      <c r="FQ164" s="46"/>
    </row>
    <row r="165" spans="110:173" x14ac:dyDescent="0.35">
      <c r="DF165"/>
      <c r="DI165"/>
      <c r="FN165" s="46"/>
      <c r="FQ165" s="46"/>
    </row>
    <row r="166" spans="110:173" x14ac:dyDescent="0.35">
      <c r="DF166"/>
      <c r="DI166"/>
      <c r="FN166" s="46"/>
      <c r="FQ166" s="46"/>
    </row>
    <row r="167" spans="110:173" x14ac:dyDescent="0.35">
      <c r="DF167"/>
      <c r="DI167"/>
      <c r="FN167" s="46"/>
      <c r="FQ167" s="46"/>
    </row>
    <row r="168" spans="110:173" x14ac:dyDescent="0.35">
      <c r="DF168"/>
      <c r="DI168"/>
      <c r="FN168" s="46"/>
      <c r="FQ168" s="46"/>
    </row>
    <row r="169" spans="110:173" x14ac:dyDescent="0.35">
      <c r="DF169"/>
      <c r="DI169"/>
      <c r="FN169" s="46"/>
      <c r="FQ169" s="46"/>
    </row>
    <row r="170" spans="110:173" x14ac:dyDescent="0.35">
      <c r="DF170"/>
      <c r="DI170"/>
      <c r="FN170" s="46"/>
      <c r="FQ170" s="46"/>
    </row>
    <row r="171" spans="110:173" x14ac:dyDescent="0.35">
      <c r="DF171"/>
      <c r="DI171"/>
      <c r="FN171" s="46"/>
      <c r="FQ171" s="46"/>
    </row>
    <row r="172" spans="110:173" x14ac:dyDescent="0.35">
      <c r="DF172"/>
      <c r="DI172"/>
      <c r="FN172" s="46"/>
      <c r="FQ172" s="46"/>
    </row>
    <row r="173" spans="110:173" x14ac:dyDescent="0.35">
      <c r="DF173"/>
      <c r="DI173"/>
      <c r="FN173" s="46"/>
      <c r="FQ173" s="46"/>
    </row>
    <row r="174" spans="110:173" x14ac:dyDescent="0.35">
      <c r="DF174"/>
      <c r="DI174"/>
      <c r="FN174" s="46"/>
      <c r="FQ174" s="46"/>
    </row>
    <row r="175" spans="110:173" x14ac:dyDescent="0.35">
      <c r="DF175"/>
      <c r="DI175"/>
      <c r="FN175" s="46"/>
      <c r="FQ175" s="46"/>
    </row>
    <row r="176" spans="110:173" x14ac:dyDescent="0.35">
      <c r="DF176"/>
      <c r="DI176"/>
      <c r="FN176" s="46"/>
      <c r="FQ176" s="46"/>
    </row>
    <row r="177" spans="110:173" x14ac:dyDescent="0.35">
      <c r="DF177"/>
      <c r="DI177"/>
      <c r="FN177" s="46"/>
      <c r="FQ177" s="46"/>
    </row>
    <row r="178" spans="110:173" x14ac:dyDescent="0.35">
      <c r="DF178"/>
      <c r="DI178"/>
      <c r="FN178" s="46"/>
      <c r="FQ178" s="46"/>
    </row>
    <row r="179" spans="110:173" x14ac:dyDescent="0.35">
      <c r="DF179"/>
      <c r="DI179"/>
      <c r="FN179" s="46"/>
      <c r="FQ179" s="46"/>
    </row>
    <row r="180" spans="110:173" x14ac:dyDescent="0.35">
      <c r="DF180"/>
      <c r="DI180"/>
      <c r="FN180" s="46"/>
      <c r="FQ180" s="46"/>
    </row>
    <row r="181" spans="110:173" x14ac:dyDescent="0.35">
      <c r="DF181"/>
      <c r="DI181"/>
      <c r="FN181" s="46"/>
      <c r="FQ181" s="46"/>
    </row>
    <row r="182" spans="110:173" x14ac:dyDescent="0.35">
      <c r="DF182"/>
      <c r="DI182"/>
      <c r="FN182" s="46"/>
      <c r="FQ182" s="46"/>
    </row>
    <row r="183" spans="110:173" x14ac:dyDescent="0.35">
      <c r="DF183"/>
      <c r="DI183"/>
      <c r="FN183" s="46"/>
      <c r="FQ183" s="46"/>
    </row>
    <row r="184" spans="110:173" x14ac:dyDescent="0.35">
      <c r="DF184"/>
      <c r="DI184"/>
      <c r="FN184" s="46"/>
      <c r="FQ184" s="46"/>
    </row>
    <row r="185" spans="110:173" x14ac:dyDescent="0.35">
      <c r="DF185"/>
      <c r="DI185"/>
      <c r="FN185" s="46"/>
      <c r="FQ185" s="46"/>
    </row>
    <row r="186" spans="110:173" x14ac:dyDescent="0.35">
      <c r="DF186"/>
      <c r="DI186"/>
      <c r="FN186" s="46"/>
      <c r="FQ186" s="46"/>
    </row>
    <row r="187" spans="110:173" x14ac:dyDescent="0.35">
      <c r="DF187"/>
      <c r="DI187"/>
      <c r="FN187" s="46"/>
      <c r="FQ187" s="46"/>
    </row>
    <row r="188" spans="110:173" x14ac:dyDescent="0.35">
      <c r="DF188"/>
      <c r="DI188"/>
      <c r="FN188" s="46"/>
      <c r="FQ188" s="46"/>
    </row>
    <row r="189" spans="110:173" x14ac:dyDescent="0.35">
      <c r="DF189"/>
      <c r="DI189"/>
      <c r="FN189" s="46"/>
      <c r="FQ189" s="46"/>
    </row>
    <row r="190" spans="110:173" x14ac:dyDescent="0.35">
      <c r="DF190"/>
      <c r="DI190"/>
      <c r="FN190" s="46"/>
      <c r="FQ190" s="46"/>
    </row>
    <row r="191" spans="110:173" x14ac:dyDescent="0.35">
      <c r="DF191"/>
      <c r="DI191"/>
      <c r="FN191" s="46"/>
      <c r="FQ191" s="46"/>
    </row>
    <row r="192" spans="110:173" x14ac:dyDescent="0.35">
      <c r="DF192"/>
      <c r="DI192"/>
      <c r="FN192" s="46"/>
      <c r="FQ192" s="46"/>
    </row>
    <row r="193" spans="110:173" x14ac:dyDescent="0.35">
      <c r="DF193"/>
      <c r="DI193"/>
      <c r="FN193" s="46"/>
      <c r="FQ193" s="46"/>
    </row>
    <row r="194" spans="110:173" x14ac:dyDescent="0.35">
      <c r="DF194"/>
      <c r="DI194"/>
      <c r="FN194" s="46"/>
      <c r="FQ194" s="46"/>
    </row>
    <row r="195" spans="110:173" x14ac:dyDescent="0.35">
      <c r="DF195"/>
      <c r="DI195"/>
      <c r="FN195" s="46"/>
      <c r="FQ195" s="46"/>
    </row>
    <row r="196" spans="110:173" x14ac:dyDescent="0.35">
      <c r="DF196"/>
      <c r="DI196"/>
      <c r="FN196" s="46"/>
      <c r="FQ196" s="46"/>
    </row>
    <row r="197" spans="110:173" x14ac:dyDescent="0.35">
      <c r="DF197"/>
      <c r="DI197"/>
      <c r="FN197" s="46"/>
      <c r="FQ197" s="46"/>
    </row>
    <row r="198" spans="110:173" x14ac:dyDescent="0.35">
      <c r="DF198"/>
      <c r="DI198"/>
      <c r="FN198" s="46"/>
      <c r="FQ198" s="46"/>
    </row>
    <row r="199" spans="110:173" x14ac:dyDescent="0.35">
      <c r="DF199"/>
      <c r="DI199"/>
      <c r="FN199" s="46"/>
      <c r="FQ199" s="46"/>
    </row>
    <row r="200" spans="110:173" x14ac:dyDescent="0.35">
      <c r="DF200"/>
      <c r="DI200"/>
      <c r="FN200" s="46"/>
      <c r="FQ200" s="46"/>
    </row>
    <row r="201" spans="110:173" x14ac:dyDescent="0.35">
      <c r="DF201"/>
      <c r="DI201"/>
      <c r="FN201" s="46"/>
      <c r="FQ201" s="46"/>
    </row>
    <row r="202" spans="110:173" x14ac:dyDescent="0.35">
      <c r="DF202"/>
      <c r="DI202"/>
      <c r="FN202" s="46"/>
      <c r="FQ202" s="46"/>
    </row>
    <row r="203" spans="110:173" x14ac:dyDescent="0.35">
      <c r="DF203"/>
      <c r="DI203"/>
      <c r="FN203" s="46"/>
      <c r="FQ203" s="46"/>
    </row>
    <row r="204" spans="110:173" x14ac:dyDescent="0.35">
      <c r="DF204"/>
      <c r="DI204"/>
      <c r="FN204" s="46"/>
      <c r="FQ204" s="46"/>
    </row>
    <row r="205" spans="110:173" x14ac:dyDescent="0.35">
      <c r="DF205"/>
      <c r="DI205"/>
      <c r="FN205" s="46"/>
      <c r="FQ205" s="46"/>
    </row>
    <row r="206" spans="110:173" x14ac:dyDescent="0.35">
      <c r="DF206"/>
      <c r="DI206"/>
      <c r="FN206" s="46"/>
      <c r="FQ206" s="46"/>
    </row>
    <row r="207" spans="110:173" x14ac:dyDescent="0.35">
      <c r="DF207"/>
      <c r="DI207"/>
      <c r="FN207" s="46"/>
      <c r="FQ207" s="46"/>
    </row>
    <row r="208" spans="110:173" x14ac:dyDescent="0.35">
      <c r="DF208"/>
      <c r="DI208"/>
      <c r="FN208" s="46"/>
      <c r="FQ208" s="46"/>
    </row>
    <row r="209" spans="110:173" x14ac:dyDescent="0.35">
      <c r="DF209"/>
      <c r="DI209"/>
      <c r="FN209" s="46"/>
      <c r="FQ209" s="46"/>
    </row>
    <row r="210" spans="110:173" x14ac:dyDescent="0.35">
      <c r="DF210"/>
      <c r="DI210"/>
      <c r="FN210" s="46"/>
      <c r="FQ210" s="46"/>
    </row>
    <row r="211" spans="110:173" x14ac:dyDescent="0.35">
      <c r="DF211"/>
      <c r="DI211"/>
      <c r="FN211" s="46"/>
      <c r="FQ211" s="46"/>
    </row>
    <row r="212" spans="110:173" x14ac:dyDescent="0.35">
      <c r="DF212"/>
      <c r="DI212"/>
      <c r="FN212" s="46"/>
      <c r="FQ212" s="46"/>
    </row>
    <row r="213" spans="110:173" x14ac:dyDescent="0.35">
      <c r="DF213"/>
      <c r="DI213"/>
      <c r="FN213" s="46"/>
      <c r="FQ213" s="46"/>
    </row>
    <row r="214" spans="110:173" x14ac:dyDescent="0.35">
      <c r="DF214"/>
      <c r="DI214"/>
      <c r="FN214" s="46"/>
      <c r="FQ214" s="46"/>
    </row>
    <row r="215" spans="110:173" x14ac:dyDescent="0.35">
      <c r="DF215"/>
      <c r="DI215"/>
      <c r="FN215" s="46"/>
      <c r="FQ215" s="46"/>
    </row>
    <row r="216" spans="110:173" x14ac:dyDescent="0.35">
      <c r="DF216"/>
      <c r="DI216"/>
      <c r="FN216" s="46"/>
      <c r="FQ216" s="46"/>
    </row>
    <row r="217" spans="110:173" x14ac:dyDescent="0.35">
      <c r="DF217"/>
      <c r="DI217"/>
      <c r="FN217" s="46"/>
      <c r="FQ217" s="46"/>
    </row>
    <row r="218" spans="110:173" x14ac:dyDescent="0.35">
      <c r="DF218"/>
      <c r="DI218"/>
      <c r="FN218" s="46"/>
      <c r="FQ218" s="46"/>
    </row>
    <row r="219" spans="110:173" x14ac:dyDescent="0.35">
      <c r="DF219"/>
      <c r="DI219"/>
      <c r="FN219" s="46"/>
      <c r="FQ219" s="46"/>
    </row>
    <row r="220" spans="110:173" x14ac:dyDescent="0.35">
      <c r="DF220"/>
      <c r="DI220"/>
      <c r="FN220" s="46"/>
      <c r="FQ220" s="46"/>
    </row>
    <row r="221" spans="110:173" x14ac:dyDescent="0.35">
      <c r="DF221"/>
      <c r="DI221"/>
      <c r="FN221" s="46"/>
      <c r="FQ221" s="46"/>
    </row>
    <row r="222" spans="110:173" x14ac:dyDescent="0.35">
      <c r="DF222"/>
      <c r="DI222"/>
      <c r="FN222" s="46"/>
      <c r="FQ222" s="46"/>
    </row>
    <row r="223" spans="110:173" x14ac:dyDescent="0.35">
      <c r="DF223"/>
      <c r="DI223"/>
      <c r="FN223" s="46"/>
      <c r="FQ223" s="46"/>
    </row>
    <row r="224" spans="110:173" x14ac:dyDescent="0.35">
      <c r="DF224"/>
      <c r="DI224"/>
      <c r="FN224" s="46"/>
      <c r="FQ224" s="46"/>
    </row>
    <row r="225" spans="110:173" x14ac:dyDescent="0.35">
      <c r="DF225"/>
      <c r="DI225"/>
      <c r="FN225" s="46"/>
      <c r="FQ225" s="46"/>
    </row>
    <row r="226" spans="110:173" x14ac:dyDescent="0.35">
      <c r="DF226"/>
      <c r="DI226"/>
      <c r="FN226" s="46"/>
      <c r="FQ226" s="46"/>
    </row>
    <row r="227" spans="110:173" x14ac:dyDescent="0.35">
      <c r="DF227"/>
      <c r="DI227"/>
      <c r="FN227" s="46"/>
      <c r="FQ227" s="46"/>
    </row>
    <row r="228" spans="110:173" x14ac:dyDescent="0.35">
      <c r="DF228"/>
      <c r="DI228"/>
      <c r="FN228" s="46"/>
      <c r="FQ228" s="46"/>
    </row>
    <row r="229" spans="110:173" x14ac:dyDescent="0.35">
      <c r="DF229"/>
      <c r="DI229"/>
      <c r="DJ229" s="46"/>
      <c r="DL229"/>
      <c r="DM229" s="46"/>
      <c r="DO229"/>
      <c r="DP229" s="46"/>
      <c r="DR229"/>
      <c r="DS229" s="46"/>
      <c r="DU229"/>
      <c r="DV229" s="46"/>
      <c r="DX229"/>
      <c r="DY229" s="46"/>
      <c r="EA229"/>
      <c r="EB229" s="46"/>
      <c r="ED229"/>
      <c r="EE229" s="46"/>
      <c r="EG229"/>
      <c r="EH229" s="46"/>
      <c r="EJ229"/>
      <c r="EK229" s="46"/>
      <c r="EM229"/>
      <c r="EN229" s="46"/>
      <c r="EP229"/>
      <c r="EQ229" s="46"/>
      <c r="ES229"/>
      <c r="ET229" s="46"/>
      <c r="EV229"/>
      <c r="EW229" s="46"/>
      <c r="EY229"/>
      <c r="EZ229" s="46"/>
      <c r="FB229"/>
      <c r="FC229" s="46"/>
      <c r="FE229"/>
      <c r="FF229" s="46"/>
      <c r="FH229"/>
      <c r="FI229" s="46"/>
      <c r="FK229"/>
      <c r="FL229" s="46"/>
      <c r="FO229" s="46"/>
    </row>
  </sheetData>
  <conditionalFormatting sqref="DN5:DP15">
    <cfRule type="notContainsBlanks" dxfId="79" priority="256">
      <formula>LEN(TRIM(DN5))&gt;0</formula>
    </cfRule>
  </conditionalFormatting>
  <conditionalFormatting sqref="DN18:DP18">
    <cfRule type="notContainsBlanks" dxfId="78" priority="40">
      <formula>LEN(TRIM(DN18))&gt;0</formula>
    </cfRule>
  </conditionalFormatting>
  <conditionalFormatting sqref="DQ5:DQ15">
    <cfRule type="expression" dxfId="77" priority="99">
      <formula>DP5&lt;&gt;""</formula>
    </cfRule>
  </conditionalFormatting>
  <conditionalFormatting sqref="DQ18">
    <cfRule type="expression" dxfId="76" priority="39">
      <formula>DP18&lt;&gt;""</formula>
    </cfRule>
  </conditionalFormatting>
  <conditionalFormatting sqref="DR5:DS15">
    <cfRule type="notContainsBlanks" dxfId="75" priority="94">
      <formula>LEN(TRIM(DR5))&gt;0</formula>
    </cfRule>
  </conditionalFormatting>
  <conditionalFormatting sqref="DR18:DS18">
    <cfRule type="notContainsBlanks" dxfId="74" priority="36">
      <formula>LEN(TRIM(DR18))&gt;0</formula>
    </cfRule>
  </conditionalFormatting>
  <conditionalFormatting sqref="DT5:DT15">
    <cfRule type="expression" dxfId="73" priority="97">
      <formula>DS5&lt;&gt;""</formula>
    </cfRule>
  </conditionalFormatting>
  <conditionalFormatting sqref="DT18">
    <cfRule type="expression" dxfId="72" priority="38">
      <formula>DS18&lt;&gt;""</formula>
    </cfRule>
  </conditionalFormatting>
  <conditionalFormatting sqref="DU5:DV15">
    <cfRule type="notContainsBlanks" dxfId="71" priority="92">
      <formula>LEN(TRIM(DU5))&gt;0</formula>
    </cfRule>
  </conditionalFormatting>
  <conditionalFormatting sqref="DU18:DV18">
    <cfRule type="notContainsBlanks" dxfId="70" priority="35">
      <formula>LEN(TRIM(DU18))&gt;0</formula>
    </cfRule>
  </conditionalFormatting>
  <conditionalFormatting sqref="DW5:DW15">
    <cfRule type="expression" dxfId="69" priority="95">
      <formula>DV5&lt;&gt;""</formula>
    </cfRule>
  </conditionalFormatting>
  <conditionalFormatting sqref="DW18">
    <cfRule type="expression" dxfId="68" priority="37">
      <formula>DV18&lt;&gt;""</formula>
    </cfRule>
  </conditionalFormatting>
  <conditionalFormatting sqref="DX5:DY15">
    <cfRule type="notContainsBlanks" dxfId="67" priority="57">
      <formula>LEN(TRIM(DX5))&gt;0</formula>
    </cfRule>
  </conditionalFormatting>
  <conditionalFormatting sqref="DX18:DY18">
    <cfRule type="notContainsBlanks" dxfId="66" priority="17">
      <formula>LEN(TRIM(DX18))&gt;0</formula>
    </cfRule>
  </conditionalFormatting>
  <conditionalFormatting sqref="DZ5:DZ15">
    <cfRule type="expression" dxfId="65" priority="90">
      <formula>DY5&lt;&gt;""</formula>
    </cfRule>
  </conditionalFormatting>
  <conditionalFormatting sqref="DZ18">
    <cfRule type="expression" dxfId="64" priority="34">
      <formula>DY18&lt;&gt;""</formula>
    </cfRule>
  </conditionalFormatting>
  <conditionalFormatting sqref="EA5:EB15">
    <cfRule type="notContainsBlanks" dxfId="63" priority="56">
      <formula>LEN(TRIM(EA5))&gt;0</formula>
    </cfRule>
  </conditionalFormatting>
  <conditionalFormatting sqref="EA18:EB18">
    <cfRule type="notContainsBlanks" dxfId="62" priority="16">
      <formula>LEN(TRIM(EA18))&gt;0</formula>
    </cfRule>
  </conditionalFormatting>
  <conditionalFormatting sqref="EC5:EC15">
    <cfRule type="expression" dxfId="61" priority="88">
      <formula>EB5&lt;&gt;""</formula>
    </cfRule>
  </conditionalFormatting>
  <conditionalFormatting sqref="EC18">
    <cfRule type="expression" dxfId="60" priority="33">
      <formula>EB18&lt;&gt;""</formula>
    </cfRule>
  </conditionalFormatting>
  <conditionalFormatting sqref="ED5:EE15">
    <cfRule type="notContainsBlanks" dxfId="59" priority="55">
      <formula>LEN(TRIM(ED5))&gt;0</formula>
    </cfRule>
  </conditionalFormatting>
  <conditionalFormatting sqref="ED18:EE18">
    <cfRule type="notContainsBlanks" dxfId="58" priority="15">
      <formula>LEN(TRIM(ED18))&gt;0</formula>
    </cfRule>
  </conditionalFormatting>
  <conditionalFormatting sqref="EF5:EF15">
    <cfRule type="expression" dxfId="57" priority="86">
      <formula>EE5&lt;&gt;""</formula>
    </cfRule>
  </conditionalFormatting>
  <conditionalFormatting sqref="EF18">
    <cfRule type="expression" dxfId="56" priority="32">
      <formula>EE18&lt;&gt;""</formula>
    </cfRule>
  </conditionalFormatting>
  <conditionalFormatting sqref="EG5:EH15">
    <cfRule type="notContainsBlanks" dxfId="55" priority="54">
      <formula>LEN(TRIM(EG5))&gt;0</formula>
    </cfRule>
  </conditionalFormatting>
  <conditionalFormatting sqref="EG18:EH18">
    <cfRule type="notContainsBlanks" dxfId="54" priority="14">
      <formula>LEN(TRIM(EG18))&gt;0</formula>
    </cfRule>
  </conditionalFormatting>
  <conditionalFormatting sqref="EI5:EI15">
    <cfRule type="expression" dxfId="53" priority="84">
      <formula>EH5&lt;&gt;""</formula>
    </cfRule>
  </conditionalFormatting>
  <conditionalFormatting sqref="EI18">
    <cfRule type="expression" dxfId="52" priority="31">
      <formula>EH18&lt;&gt;""</formula>
    </cfRule>
  </conditionalFormatting>
  <conditionalFormatting sqref="EJ5:EK15">
    <cfRule type="notContainsBlanks" dxfId="51" priority="53">
      <formula>LEN(TRIM(EJ5))&gt;0</formula>
    </cfRule>
  </conditionalFormatting>
  <conditionalFormatting sqref="EJ18:EK18">
    <cfRule type="notContainsBlanks" dxfId="50" priority="13">
      <formula>LEN(TRIM(EJ18))&gt;0</formula>
    </cfRule>
  </conditionalFormatting>
  <conditionalFormatting sqref="EL5:EL15">
    <cfRule type="expression" dxfId="49" priority="82">
      <formula>EK5&lt;&gt;""</formula>
    </cfRule>
  </conditionalFormatting>
  <conditionalFormatting sqref="EL18">
    <cfRule type="expression" dxfId="48" priority="30">
      <formula>EK18&lt;&gt;""</formula>
    </cfRule>
  </conditionalFormatting>
  <conditionalFormatting sqref="EM5:EN15">
    <cfRule type="notContainsBlanks" dxfId="47" priority="52">
      <formula>LEN(TRIM(EM5))&gt;0</formula>
    </cfRule>
  </conditionalFormatting>
  <conditionalFormatting sqref="EM18:EN18">
    <cfRule type="notContainsBlanks" dxfId="46" priority="12">
      <formula>LEN(TRIM(EM18))&gt;0</formula>
    </cfRule>
  </conditionalFormatting>
  <conditionalFormatting sqref="EO5:EO15">
    <cfRule type="expression" dxfId="45" priority="80">
      <formula>EN5&lt;&gt;""</formula>
    </cfRule>
  </conditionalFormatting>
  <conditionalFormatting sqref="EO18">
    <cfRule type="expression" dxfId="44" priority="29">
      <formula>EN18&lt;&gt;""</formula>
    </cfRule>
  </conditionalFormatting>
  <conditionalFormatting sqref="EP5:EQ15">
    <cfRule type="notContainsBlanks" dxfId="43" priority="51">
      <formula>LEN(TRIM(EP5))&gt;0</formula>
    </cfRule>
  </conditionalFormatting>
  <conditionalFormatting sqref="EP18:EQ18">
    <cfRule type="notContainsBlanks" dxfId="42" priority="11">
      <formula>LEN(TRIM(EP18))&gt;0</formula>
    </cfRule>
  </conditionalFormatting>
  <conditionalFormatting sqref="ER5:ER15">
    <cfRule type="expression" dxfId="41" priority="78">
      <formula>EQ5&lt;&gt;""</formula>
    </cfRule>
  </conditionalFormatting>
  <conditionalFormatting sqref="ER18">
    <cfRule type="expression" dxfId="40" priority="28">
      <formula>EQ18&lt;&gt;""</formula>
    </cfRule>
  </conditionalFormatting>
  <conditionalFormatting sqref="ES5:ET15">
    <cfRule type="notContainsBlanks" dxfId="39" priority="50">
      <formula>LEN(TRIM(ES5))&gt;0</formula>
    </cfRule>
  </conditionalFormatting>
  <conditionalFormatting sqref="ES18:ET18">
    <cfRule type="notContainsBlanks" dxfId="38" priority="10">
      <formula>LEN(TRIM(ES18))&gt;0</formula>
    </cfRule>
  </conditionalFormatting>
  <conditionalFormatting sqref="EU5:EU15">
    <cfRule type="expression" dxfId="37" priority="76">
      <formula>ET5&lt;&gt;""</formula>
    </cfRule>
  </conditionalFormatting>
  <conditionalFormatting sqref="EU18">
    <cfRule type="expression" dxfId="36" priority="27">
      <formula>ET18&lt;&gt;""</formula>
    </cfRule>
  </conditionalFormatting>
  <conditionalFormatting sqref="EV5:EW15">
    <cfRule type="notContainsBlanks" dxfId="35" priority="49">
      <formula>LEN(TRIM(EV5))&gt;0</formula>
    </cfRule>
  </conditionalFormatting>
  <conditionalFormatting sqref="EV18:EW18">
    <cfRule type="notContainsBlanks" dxfId="34" priority="9">
      <formula>LEN(TRIM(EV18))&gt;0</formula>
    </cfRule>
  </conditionalFormatting>
  <conditionalFormatting sqref="EX5:EX15">
    <cfRule type="expression" dxfId="33" priority="74">
      <formula>EW5&lt;&gt;""</formula>
    </cfRule>
  </conditionalFormatting>
  <conditionalFormatting sqref="EX18">
    <cfRule type="expression" dxfId="32" priority="26">
      <formula>EW18&lt;&gt;""</formula>
    </cfRule>
  </conditionalFormatting>
  <conditionalFormatting sqref="EY5:EZ15">
    <cfRule type="notContainsBlanks" dxfId="31" priority="48">
      <formula>LEN(TRIM(EY5))&gt;0</formula>
    </cfRule>
  </conditionalFormatting>
  <conditionalFormatting sqref="EY18:EZ18">
    <cfRule type="notContainsBlanks" dxfId="30" priority="8">
      <formula>LEN(TRIM(EY18))&gt;0</formula>
    </cfRule>
  </conditionalFormatting>
  <conditionalFormatting sqref="FA5:FA15">
    <cfRule type="expression" dxfId="29" priority="72">
      <formula>EZ5&lt;&gt;""</formula>
    </cfRule>
  </conditionalFormatting>
  <conditionalFormatting sqref="FA18">
    <cfRule type="expression" dxfId="28" priority="25">
      <formula>EZ18&lt;&gt;""</formula>
    </cfRule>
  </conditionalFormatting>
  <conditionalFormatting sqref="FB5:FC15">
    <cfRule type="notContainsBlanks" dxfId="27" priority="47">
      <formula>LEN(TRIM(FB5))&gt;0</formula>
    </cfRule>
  </conditionalFormatting>
  <conditionalFormatting sqref="FB18:FC18">
    <cfRule type="notContainsBlanks" dxfId="26" priority="7">
      <formula>LEN(TRIM(FB18))&gt;0</formula>
    </cfRule>
  </conditionalFormatting>
  <conditionalFormatting sqref="FD5:FD15">
    <cfRule type="expression" dxfId="25" priority="70">
      <formula>FC5&lt;&gt;""</formula>
    </cfRule>
  </conditionalFormatting>
  <conditionalFormatting sqref="FD18">
    <cfRule type="expression" dxfId="24" priority="24">
      <formula>FC18&lt;&gt;""</formula>
    </cfRule>
  </conditionalFormatting>
  <conditionalFormatting sqref="FE5:FF15">
    <cfRule type="notContainsBlanks" dxfId="23" priority="46">
      <formula>LEN(TRIM(FE5))&gt;0</formula>
    </cfRule>
  </conditionalFormatting>
  <conditionalFormatting sqref="FE18:FF18">
    <cfRule type="notContainsBlanks" dxfId="22" priority="6">
      <formula>LEN(TRIM(FE18))&gt;0</formula>
    </cfRule>
  </conditionalFormatting>
  <conditionalFormatting sqref="FG5:FG15">
    <cfRule type="expression" dxfId="21" priority="68">
      <formula>FF5&lt;&gt;""</formula>
    </cfRule>
  </conditionalFormatting>
  <conditionalFormatting sqref="FG18">
    <cfRule type="expression" dxfId="20" priority="23">
      <formula>FF18&lt;&gt;""</formula>
    </cfRule>
  </conditionalFormatting>
  <conditionalFormatting sqref="FH5:FI15">
    <cfRule type="notContainsBlanks" dxfId="19" priority="45">
      <formula>LEN(TRIM(FH5))&gt;0</formula>
    </cfRule>
  </conditionalFormatting>
  <conditionalFormatting sqref="FH18:FI18">
    <cfRule type="notContainsBlanks" dxfId="18" priority="5">
      <formula>LEN(TRIM(FH18))&gt;0</formula>
    </cfRule>
  </conditionalFormatting>
  <conditionalFormatting sqref="FJ5:FJ15">
    <cfRule type="expression" dxfId="17" priority="66">
      <formula>FI5&lt;&gt;""</formula>
    </cfRule>
  </conditionalFormatting>
  <conditionalFormatting sqref="FJ18">
    <cfRule type="expression" dxfId="16" priority="22">
      <formula>FI18&lt;&gt;""</formula>
    </cfRule>
  </conditionalFormatting>
  <conditionalFormatting sqref="FK5:FL15">
    <cfRule type="notContainsBlanks" dxfId="15" priority="44">
      <formula>LEN(TRIM(FK5))&gt;0</formula>
    </cfRule>
  </conditionalFormatting>
  <conditionalFormatting sqref="FK18:FL18">
    <cfRule type="notContainsBlanks" dxfId="14" priority="4">
      <formula>LEN(TRIM(FK18))&gt;0</formula>
    </cfRule>
  </conditionalFormatting>
  <conditionalFormatting sqref="FM5:FM15">
    <cfRule type="expression" dxfId="13" priority="64">
      <formula>FL5&lt;&gt;""</formula>
    </cfRule>
  </conditionalFormatting>
  <conditionalFormatting sqref="FM18">
    <cfRule type="expression" dxfId="12" priority="21">
      <formula>FL18&lt;&gt;""</formula>
    </cfRule>
  </conditionalFormatting>
  <conditionalFormatting sqref="FN5:FO15">
    <cfRule type="notContainsBlanks" dxfId="11" priority="43">
      <formula>LEN(TRIM(FN5))&gt;0</formula>
    </cfRule>
  </conditionalFormatting>
  <conditionalFormatting sqref="FN18:FO18">
    <cfRule type="notContainsBlanks" dxfId="10" priority="3">
      <formula>LEN(TRIM(FN18))&gt;0</formula>
    </cfRule>
  </conditionalFormatting>
  <conditionalFormatting sqref="FP5:FP15">
    <cfRule type="expression" dxfId="9" priority="62">
      <formula>FO5&lt;&gt;""</formula>
    </cfRule>
  </conditionalFormatting>
  <conditionalFormatting sqref="FP18">
    <cfRule type="expression" dxfId="8" priority="20">
      <formula>FO18&lt;&gt;""</formula>
    </cfRule>
  </conditionalFormatting>
  <conditionalFormatting sqref="FQ5:FR15">
    <cfRule type="notContainsBlanks" dxfId="7" priority="42">
      <formula>LEN(TRIM(FQ5))&gt;0</formula>
    </cfRule>
  </conditionalFormatting>
  <conditionalFormatting sqref="FQ18:FR18">
    <cfRule type="notContainsBlanks" dxfId="6" priority="2">
      <formula>LEN(TRIM(FQ18))&gt;0</formula>
    </cfRule>
  </conditionalFormatting>
  <conditionalFormatting sqref="FS5:FS15">
    <cfRule type="expression" dxfId="5" priority="60">
      <formula>FR5&lt;&gt;""</formula>
    </cfRule>
  </conditionalFormatting>
  <conditionalFormatting sqref="FS18">
    <cfRule type="expression" dxfId="4" priority="19">
      <formula>FR18&lt;&gt;""</formula>
    </cfRule>
  </conditionalFormatting>
  <conditionalFormatting sqref="FT5:FU15">
    <cfRule type="notContainsBlanks" dxfId="3" priority="41">
      <formula>LEN(TRIM(FT5))&gt;0</formula>
    </cfRule>
  </conditionalFormatting>
  <conditionalFormatting sqref="FT18:FU18">
    <cfRule type="notContainsBlanks" dxfId="2" priority="1">
      <formula>LEN(TRIM(FT18))&gt;0</formula>
    </cfRule>
  </conditionalFormatting>
  <conditionalFormatting sqref="FV5:FV15">
    <cfRule type="expression" dxfId="1" priority="58">
      <formula>FU5&lt;&gt;""</formula>
    </cfRule>
  </conditionalFormatting>
  <conditionalFormatting sqref="FV18">
    <cfRule type="expression" dxfId="0" priority="18">
      <formula>FU18&lt;&gt;""</formula>
    </cfRule>
  </conditionalFormatting>
  <dataValidations count="4">
    <dataValidation type="list" allowBlank="1" showInputMessage="1" showErrorMessage="1" sqref="H18 H5:H15" xr:uid="{00000000-0002-0000-0200-000000000000}">
      <formula1>Type_Description</formula1>
    </dataValidation>
    <dataValidation type="list" allowBlank="1" showInputMessage="1" showErrorMessage="1" sqref="AE18 AE5:AE15" xr:uid="{00000000-0002-0000-0200-000001000000}">
      <formula1>criticality</formula1>
    </dataValidation>
    <dataValidation type="list" allowBlank="1" showInputMessage="1" showErrorMessage="1" sqref="AQ18 AQ5:AQ15" xr:uid="{00000000-0002-0000-0200-000002000000}">
      <formula1>condition</formula1>
    </dataValidation>
    <dataValidation type="list" allowBlank="1" showInputMessage="1" showErrorMessage="1" sqref="AT18 AT5:AT15" xr:uid="{00000000-0002-0000-0200-000003000000}">
      <formula1>obsolescence</formula1>
    </dataValidation>
  </dataValidations>
  <pageMargins left="0.7" right="0.7" top="0.75" bottom="0.75" header="0.3" footer="0.3"/>
  <pageSetup paperSize="9" orientation="portrait" horizontalDpi="300" verticalDpi="300" r:id="rId1"/>
  <drawing r:id="rId2"/>
  <legacyDrawing r:id="rId3"/>
  <mc:AlternateContent xmlns:mc="http://schemas.openxmlformats.org/markup-compatibility/2006">
    <mc:Choice Requires="x14">
      <controls>
        <mc:AlternateContent xmlns:mc="http://schemas.openxmlformats.org/markup-compatibility/2006">
          <mc:Choice Requires="x14">
            <control shapeId="1026" r:id="rId4" name="Button 2">
              <controlPr defaultSize="0" print="0" autoFill="0" autoPict="0" macro="[0]!insertrows">
                <anchor moveWithCells="1" sizeWithCells="1">
                  <from>
                    <xdr:col>6</xdr:col>
                    <xdr:colOff>330200</xdr:colOff>
                    <xdr:row>0</xdr:row>
                    <xdr:rowOff>31750</xdr:rowOff>
                  </from>
                  <to>
                    <xdr:col>9</xdr:col>
                    <xdr:colOff>920750</xdr:colOff>
                    <xdr:row>1</xdr:row>
                    <xdr:rowOff>38100</xdr:rowOff>
                  </to>
                </anchor>
              </controlPr>
            </control>
          </mc:Choice>
        </mc:AlternateContent>
        <mc:AlternateContent xmlns:mc="http://schemas.openxmlformats.org/markup-compatibility/2006">
          <mc:Choice Requires="x14">
            <control shapeId="1029" r:id="rId5" name="Button 5">
              <controlPr defaultSize="0" print="0" autoFill="0" autoPict="0" macro="[0]!HideColumn">
                <anchor moveWithCells="1" sizeWithCells="1">
                  <from>
                    <xdr:col>12</xdr:col>
                    <xdr:colOff>114300</xdr:colOff>
                    <xdr:row>0</xdr:row>
                    <xdr:rowOff>31750</xdr:rowOff>
                  </from>
                  <to>
                    <xdr:col>13</xdr:col>
                    <xdr:colOff>977900</xdr:colOff>
                    <xdr:row>1</xdr:row>
                    <xdr:rowOff>38100</xdr:rowOff>
                  </to>
                </anchor>
              </controlPr>
            </control>
          </mc:Choice>
        </mc:AlternateContent>
        <mc:AlternateContent xmlns:mc="http://schemas.openxmlformats.org/markup-compatibility/2006">
          <mc:Choice Requires="x14">
            <control shapeId="1030" r:id="rId6" name="Button 6">
              <controlPr defaultSize="0" print="0" autoFill="0" autoPict="0" macro="[0]!ShowColumn">
                <anchor moveWithCells="1" sizeWithCells="1">
                  <from>
                    <xdr:col>14</xdr:col>
                    <xdr:colOff>146050</xdr:colOff>
                    <xdr:row>0</xdr:row>
                    <xdr:rowOff>31750</xdr:rowOff>
                  </from>
                  <to>
                    <xdr:col>15</xdr:col>
                    <xdr:colOff>755650</xdr:colOff>
                    <xdr:row>1</xdr:row>
                    <xdr:rowOff>38100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CT29"/>
  <sheetViews>
    <sheetView workbookViewId="0">
      <pane ySplit="4" topLeftCell="A11" activePane="bottomLeft" state="frozenSplit"/>
      <selection pane="bottomLeft" activeCell="D2" sqref="D2"/>
    </sheetView>
  </sheetViews>
  <sheetFormatPr defaultRowHeight="14.5" x14ac:dyDescent="0.35"/>
  <cols>
    <col min="2" max="2" width="19.54296875" customWidth="1"/>
    <col min="4" max="4" width="26.08984375" customWidth="1"/>
    <col min="6" max="6" width="18.453125" bestFit="1" customWidth="1"/>
    <col min="8" max="8" width="22.90625" bestFit="1" customWidth="1"/>
    <col min="21" max="21" width="8" bestFit="1" customWidth="1"/>
    <col min="22" max="22" width="7" bestFit="1" customWidth="1"/>
    <col min="23" max="23" width="10.08984375" bestFit="1" customWidth="1"/>
    <col min="24" max="24" width="6.6328125" bestFit="1" customWidth="1"/>
    <col min="25" max="25" width="7.54296875" bestFit="1" customWidth="1"/>
    <col min="26" max="26" width="6.36328125" bestFit="1" customWidth="1"/>
    <col min="27" max="27" width="15.6328125" bestFit="1" customWidth="1"/>
    <col min="28" max="28" width="20.6328125" bestFit="1" customWidth="1"/>
    <col min="29" max="29" width="11.453125" bestFit="1" customWidth="1"/>
    <col min="30" max="30" width="17.6328125" bestFit="1" customWidth="1"/>
    <col min="31" max="31" width="12.36328125" bestFit="1" customWidth="1"/>
    <col min="32" max="32" width="14.90625" bestFit="1" customWidth="1"/>
    <col min="33" max="33" width="19.54296875" bestFit="1" customWidth="1"/>
    <col min="34" max="34" width="24.54296875" bestFit="1" customWidth="1"/>
    <col min="35" max="35" width="15.36328125" bestFit="1" customWidth="1"/>
    <col min="36" max="36" width="20.36328125" bestFit="1" customWidth="1"/>
    <col min="37" max="37" width="11.54296875" bestFit="1" customWidth="1"/>
    <col min="38" max="38" width="5.90625" bestFit="1" customWidth="1"/>
    <col min="39" max="39" width="11.90625" bestFit="1" customWidth="1"/>
    <col min="40" max="40" width="7.08984375" bestFit="1" customWidth="1"/>
    <col min="41" max="41" width="16" bestFit="1" customWidth="1"/>
    <col min="42" max="42" width="11.08984375" bestFit="1" customWidth="1"/>
    <col min="43" max="43" width="11.453125" bestFit="1" customWidth="1"/>
    <col min="44" max="44" width="15.90625" bestFit="1" customWidth="1"/>
    <col min="45" max="45" width="12" bestFit="1" customWidth="1"/>
    <col min="46" max="46" width="11.6328125" bestFit="1" customWidth="1"/>
    <col min="47" max="47" width="13.36328125" bestFit="1" customWidth="1"/>
    <col min="48" max="48" width="15" bestFit="1" customWidth="1"/>
    <col min="49" max="49" width="11" bestFit="1" customWidth="1"/>
    <col min="50" max="50" width="12.08984375" bestFit="1" customWidth="1"/>
    <col min="51" max="51" width="12" bestFit="1" customWidth="1"/>
    <col min="52" max="52" width="15.08984375" bestFit="1" customWidth="1"/>
    <col min="53" max="53" width="21.08984375" bestFit="1" customWidth="1"/>
    <col min="54" max="54" width="26" bestFit="1" customWidth="1"/>
    <col min="55" max="55" width="11.90625" bestFit="1" customWidth="1"/>
    <col min="56" max="56" width="23" bestFit="1" customWidth="1"/>
    <col min="57" max="57" width="21.6328125" bestFit="1" customWidth="1"/>
    <col min="58" max="58" width="10.453125" bestFit="1" customWidth="1"/>
    <col min="59" max="59" width="9.36328125" bestFit="1" customWidth="1"/>
    <col min="60" max="60" width="15.08984375" bestFit="1" customWidth="1"/>
    <col min="61" max="61" width="13.08984375" bestFit="1" customWidth="1"/>
    <col min="62" max="62" width="18.90625" bestFit="1" customWidth="1"/>
    <col min="63" max="63" width="17.54296875" bestFit="1" customWidth="1"/>
    <col min="64" max="72" width="16.54296875" bestFit="1" customWidth="1"/>
    <col min="73" max="83" width="17.6328125" bestFit="1" customWidth="1"/>
    <col min="84" max="84" width="17.36328125" bestFit="1" customWidth="1"/>
    <col min="85" max="85" width="22.36328125" bestFit="1" customWidth="1"/>
    <col min="86" max="86" width="14" bestFit="1" customWidth="1"/>
    <col min="87" max="87" width="20.453125" bestFit="1" customWidth="1"/>
    <col min="88" max="88" width="25.453125" bestFit="1" customWidth="1"/>
    <col min="89" max="89" width="11.6328125" bestFit="1" customWidth="1"/>
    <col min="90" max="90" width="7" bestFit="1" customWidth="1"/>
    <col min="91" max="91" width="14.453125" bestFit="1" customWidth="1"/>
    <col min="92" max="92" width="14" bestFit="1" customWidth="1"/>
    <col min="93" max="93" width="8" bestFit="1" customWidth="1"/>
    <col min="94" max="94" width="11.90625" bestFit="1" customWidth="1"/>
    <col min="95" max="95" width="16.54296875" bestFit="1" customWidth="1"/>
    <col min="96" max="96" width="18.36328125" bestFit="1" customWidth="1"/>
    <col min="97" max="97" width="18.90625" bestFit="1" customWidth="1"/>
    <col min="98" max="98" width="23.90625" bestFit="1" customWidth="1"/>
  </cols>
  <sheetData>
    <row r="1" spans="1:98" ht="21" x14ac:dyDescent="0.5">
      <c r="A1" s="5" t="s">
        <v>212</v>
      </c>
      <c r="C1" s="5" t="str">
        <f>projecttitle</f>
        <v>Porth Eirias Remodelling and Modular Toilet</v>
      </c>
      <c r="F1" s="54" t="s">
        <v>476</v>
      </c>
    </row>
    <row r="4" spans="1:98" s="13" customFormat="1" x14ac:dyDescent="0.35">
      <c r="A4" s="13" t="s">
        <v>425</v>
      </c>
      <c r="B4" s="13" t="s">
        <v>426</v>
      </c>
      <c r="C4" s="13" t="s">
        <v>427</v>
      </c>
      <c r="D4" s="13" t="s">
        <v>107</v>
      </c>
      <c r="E4" s="13" t="s">
        <v>428</v>
      </c>
      <c r="F4" s="13" t="s">
        <v>109</v>
      </c>
      <c r="G4" s="13" t="s">
        <v>342</v>
      </c>
      <c r="H4" s="13" t="s">
        <v>111</v>
      </c>
      <c r="I4" s="13" t="s">
        <v>248</v>
      </c>
      <c r="J4" s="13" t="s">
        <v>429</v>
      </c>
      <c r="K4" s="13" t="s">
        <v>7</v>
      </c>
      <c r="L4" s="13" t="s">
        <v>430</v>
      </c>
      <c r="M4" s="13" t="s">
        <v>431</v>
      </c>
      <c r="N4" s="13" t="s">
        <v>432</v>
      </c>
      <c r="O4" s="13" t="s">
        <v>433</v>
      </c>
      <c r="P4" s="13" t="s">
        <v>434</v>
      </c>
      <c r="Q4" s="13" t="s">
        <v>435</v>
      </c>
      <c r="R4" s="13" t="s">
        <v>436</v>
      </c>
      <c r="S4" s="13" t="s">
        <v>437</v>
      </c>
      <c r="T4" s="13" t="s">
        <v>438</v>
      </c>
      <c r="U4" s="13" t="s">
        <v>439</v>
      </c>
      <c r="V4" s="13" t="s">
        <v>440</v>
      </c>
      <c r="W4" s="13" t="s">
        <v>441</v>
      </c>
      <c r="X4" s="13" t="s">
        <v>442</v>
      </c>
      <c r="Y4" s="13" t="s">
        <v>443</v>
      </c>
      <c r="Z4" s="13" t="s">
        <v>444</v>
      </c>
      <c r="AA4" s="13" t="s">
        <v>10</v>
      </c>
      <c r="AB4" s="13" t="s">
        <v>445</v>
      </c>
      <c r="AC4" s="13" t="s">
        <v>8</v>
      </c>
      <c r="AD4" s="13" t="s">
        <v>446</v>
      </c>
      <c r="AE4" s="13" t="s">
        <v>9</v>
      </c>
      <c r="AF4" s="13" t="s">
        <v>447</v>
      </c>
      <c r="AG4" s="13" t="s">
        <v>448</v>
      </c>
      <c r="AH4" s="13" t="s">
        <v>449</v>
      </c>
      <c r="AI4" s="13" t="s">
        <v>450</v>
      </c>
      <c r="AJ4" s="13" t="s">
        <v>451</v>
      </c>
      <c r="AK4" s="13" t="s">
        <v>12</v>
      </c>
      <c r="AL4" s="13" t="s">
        <v>13</v>
      </c>
      <c r="AM4" s="13" t="s">
        <v>452</v>
      </c>
      <c r="AN4" s="13" t="s">
        <v>15</v>
      </c>
      <c r="AO4" s="13" t="s">
        <v>453</v>
      </c>
      <c r="AP4" s="13" t="s">
        <v>454</v>
      </c>
      <c r="AQ4" s="13" t="s">
        <v>18</v>
      </c>
      <c r="AR4" s="13" t="s">
        <v>19</v>
      </c>
      <c r="AS4" s="13" t="s">
        <v>20</v>
      </c>
      <c r="AT4" s="13" t="s">
        <v>21</v>
      </c>
      <c r="AU4" s="13" t="s">
        <v>22</v>
      </c>
      <c r="AV4" s="13" t="s">
        <v>23</v>
      </c>
      <c r="AW4" s="13" t="s">
        <v>24</v>
      </c>
      <c r="AX4" s="13" t="s">
        <v>455</v>
      </c>
      <c r="AY4" s="13" t="s">
        <v>25</v>
      </c>
      <c r="AZ4" s="13" t="s">
        <v>26</v>
      </c>
      <c r="BA4" s="13" t="s">
        <v>456</v>
      </c>
      <c r="BB4" s="13" t="s">
        <v>457</v>
      </c>
      <c r="BC4" s="13" t="s">
        <v>458</v>
      </c>
      <c r="BD4" s="13" t="s">
        <v>32</v>
      </c>
      <c r="BE4" s="13" t="s">
        <v>459</v>
      </c>
      <c r="BF4" s="13" t="s">
        <v>460</v>
      </c>
      <c r="BG4" s="13" t="s">
        <v>38</v>
      </c>
      <c r="BH4" s="13" t="s">
        <v>39</v>
      </c>
      <c r="BI4" s="13" t="s">
        <v>40</v>
      </c>
      <c r="BJ4" s="13" t="s">
        <v>461</v>
      </c>
      <c r="BK4" s="13" t="s">
        <v>462</v>
      </c>
      <c r="BL4" s="13" t="s">
        <v>252</v>
      </c>
      <c r="BM4" s="13" t="s">
        <v>253</v>
      </c>
      <c r="BN4" s="13" t="s">
        <v>254</v>
      </c>
      <c r="BO4" s="13" t="s">
        <v>255</v>
      </c>
      <c r="BP4" s="13" t="s">
        <v>256</v>
      </c>
      <c r="BQ4" s="13" t="s">
        <v>257</v>
      </c>
      <c r="BR4" s="13" t="s">
        <v>258</v>
      </c>
      <c r="BS4" s="13" t="s">
        <v>259</v>
      </c>
      <c r="BT4" s="13" t="s">
        <v>260</v>
      </c>
      <c r="BU4" s="13" t="s">
        <v>261</v>
      </c>
      <c r="BV4" s="13" t="s">
        <v>262</v>
      </c>
      <c r="BW4" s="13" t="s">
        <v>263</v>
      </c>
      <c r="BX4" s="13" t="s">
        <v>264</v>
      </c>
      <c r="BY4" s="13" t="s">
        <v>265</v>
      </c>
      <c r="BZ4" s="13" t="s">
        <v>266</v>
      </c>
      <c r="CA4" s="13" t="s">
        <v>267</v>
      </c>
      <c r="CB4" s="13" t="s">
        <v>268</v>
      </c>
      <c r="CC4" s="13" t="s">
        <v>269</v>
      </c>
      <c r="CD4" s="13" t="s">
        <v>270</v>
      </c>
      <c r="CE4" s="13" t="s">
        <v>271</v>
      </c>
      <c r="CF4" s="13" t="s">
        <v>463</v>
      </c>
      <c r="CG4" s="13" t="s">
        <v>464</v>
      </c>
      <c r="CH4" s="13" t="s">
        <v>465</v>
      </c>
      <c r="CI4" s="13" t="s">
        <v>466</v>
      </c>
      <c r="CJ4" s="13" t="s">
        <v>467</v>
      </c>
      <c r="CK4" s="13" t="s">
        <v>468</v>
      </c>
      <c r="CL4" s="13" t="s">
        <v>469</v>
      </c>
      <c r="CM4" s="13" t="s">
        <v>248</v>
      </c>
      <c r="CN4" s="13" t="s">
        <v>249</v>
      </c>
      <c r="CO4" s="13" t="s">
        <v>470</v>
      </c>
      <c r="CP4" s="13" t="s">
        <v>471</v>
      </c>
      <c r="CQ4" s="13" t="s">
        <v>472</v>
      </c>
      <c r="CR4" s="13" t="s">
        <v>473</v>
      </c>
      <c r="CS4" s="13" t="s">
        <v>474</v>
      </c>
      <c r="CT4" s="13" t="s">
        <v>475</v>
      </c>
    </row>
    <row r="7" spans="1:98" s="50" customFormat="1" x14ac:dyDescent="0.35"/>
    <row r="8" spans="1:98" s="50" customFormat="1" x14ac:dyDescent="0.35"/>
    <row r="9" spans="1:98" s="50" customFormat="1" x14ac:dyDescent="0.35">
      <c r="BN9" s="51"/>
    </row>
    <row r="10" spans="1:98" s="50" customFormat="1" x14ac:dyDescent="0.35">
      <c r="CQ10" s="52"/>
      <c r="CR10" s="52"/>
    </row>
    <row r="11" spans="1:98" s="50" customFormat="1" x14ac:dyDescent="0.35"/>
    <row r="12" spans="1:98" s="50" customFormat="1" x14ac:dyDescent="0.35">
      <c r="CQ12" s="52"/>
      <c r="CR12" s="52"/>
    </row>
    <row r="13" spans="1:98" s="50" customFormat="1" x14ac:dyDescent="0.35">
      <c r="CQ13" s="52"/>
      <c r="CR13" s="52"/>
    </row>
    <row r="14" spans="1:98" s="50" customFormat="1" x14ac:dyDescent="0.35">
      <c r="AR14" s="52"/>
      <c r="AS14" s="52"/>
      <c r="CQ14" s="52"/>
      <c r="CR14" s="52"/>
    </row>
    <row r="15" spans="1:98" s="50" customFormat="1" x14ac:dyDescent="0.35">
      <c r="AR15" s="52"/>
      <c r="AS15" s="52"/>
      <c r="CQ15" s="52"/>
      <c r="CR15" s="52"/>
    </row>
    <row r="16" spans="1:98" s="50" customFormat="1" x14ac:dyDescent="0.35">
      <c r="BM16" s="53"/>
      <c r="CQ16" s="52"/>
      <c r="CR16" s="52"/>
    </row>
    <row r="17" spans="44:96" s="50" customFormat="1" x14ac:dyDescent="0.35">
      <c r="AS17" s="52"/>
      <c r="CQ17" s="52"/>
      <c r="CR17" s="52"/>
    </row>
    <row r="18" spans="44:96" s="50" customFormat="1" x14ac:dyDescent="0.35"/>
    <row r="19" spans="44:96" s="50" customFormat="1" x14ac:dyDescent="0.35">
      <c r="CQ19" s="52"/>
      <c r="CR19" s="52"/>
    </row>
    <row r="20" spans="44:96" s="50" customFormat="1" x14ac:dyDescent="0.35"/>
    <row r="21" spans="44:96" s="50" customFormat="1" x14ac:dyDescent="0.35">
      <c r="BL21" s="51"/>
      <c r="BM21" s="51"/>
      <c r="CQ21" s="52"/>
      <c r="CR21" s="52"/>
    </row>
    <row r="22" spans="44:96" s="50" customFormat="1" x14ac:dyDescent="0.35">
      <c r="CQ22" s="52"/>
      <c r="CR22" s="52"/>
    </row>
    <row r="23" spans="44:96" s="50" customFormat="1" x14ac:dyDescent="0.35"/>
    <row r="24" spans="44:96" s="50" customFormat="1" x14ac:dyDescent="0.35">
      <c r="CQ24" s="52"/>
      <c r="CR24" s="52"/>
    </row>
    <row r="25" spans="44:96" s="50" customFormat="1" x14ac:dyDescent="0.35">
      <c r="AR25" s="52"/>
      <c r="AS25" s="52"/>
      <c r="CQ25" s="52"/>
      <c r="CR25" s="52"/>
    </row>
    <row r="26" spans="44:96" s="50" customFormat="1" x14ac:dyDescent="0.35">
      <c r="AR26" s="52"/>
      <c r="AS26" s="52"/>
    </row>
    <row r="27" spans="44:96" s="50" customFormat="1" x14ac:dyDescent="0.35">
      <c r="AS27" s="52"/>
    </row>
    <row r="28" spans="44:96" s="50" customFormat="1" x14ac:dyDescent="0.35"/>
    <row r="29" spans="44:96" s="50" customFormat="1" x14ac:dyDescent="0.35">
      <c r="CQ29" s="52"/>
      <c r="CR29" s="52"/>
    </row>
  </sheetData>
  <pageMargins left="0.7" right="0.7" top="0.75" bottom="0.75" header="0.3" footer="0.3"/>
  <pageSetup paperSize="9"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63646B660283A408CA1435F2C7C2198" ma:contentTypeVersion="18" ma:contentTypeDescription="Create a new document." ma:contentTypeScope="" ma:versionID="bf1a7f0944bb630da1ae577f1420ac2d">
  <xsd:schema xmlns:xsd="http://www.w3.org/2001/XMLSchema" xmlns:xs="http://www.w3.org/2001/XMLSchema" xmlns:p="http://schemas.microsoft.com/office/2006/metadata/properties" xmlns:ns2="d8831093-0a0f-49b6-94a7-ab161e1b0322" xmlns:ns3="81ed1eda-cf45-437b-9634-912c36f21061" targetNamespace="http://schemas.microsoft.com/office/2006/metadata/properties" ma:root="true" ma:fieldsID="dc814cf9ce89e97cef7f2744227ad3ca" ns2:_="" ns3:_="">
    <xsd:import namespace="d8831093-0a0f-49b6-94a7-ab161e1b0322"/>
    <xsd:import namespace="81ed1eda-cf45-437b-9634-912c36f2106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831093-0a0f-49b6-94a7-ab161e1b032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aadbe463-316d-49b5-9a8b-e21c14faa12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ed1eda-cf45-437b-9634-912c36f21061"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3b839e8f-4884-4dc9-a509-57f2404b0319}" ma:internalName="TaxCatchAll" ma:showField="CatchAllData" ma:web="81ed1eda-cf45-437b-9634-912c36f2106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81ed1eda-cf45-437b-9634-912c36f21061" xsi:nil="true"/>
    <lcf76f155ced4ddcb4097134ff3c332f xmlns="d8831093-0a0f-49b6-94a7-ab161e1b032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90E66B9-250F-40BE-B482-71296D9A9925}">
  <ds:schemaRefs>
    <ds:schemaRef ds:uri="http://schemas.microsoft.com/sharepoint/v3/contenttype/forms"/>
  </ds:schemaRefs>
</ds:datastoreItem>
</file>

<file path=customXml/itemProps2.xml><?xml version="1.0" encoding="utf-8"?>
<ds:datastoreItem xmlns:ds="http://schemas.openxmlformats.org/officeDocument/2006/customXml" ds:itemID="{8AE5AA4B-2A83-47FC-82E0-A382747093F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831093-0a0f-49b6-94a7-ab161e1b0322"/>
    <ds:schemaRef ds:uri="81ed1eda-cf45-437b-9634-912c36f2106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601FF85-CA1A-498E-9DA0-5EA9A663A93F}">
  <ds:schemaRefs>
    <ds:schemaRef ds:uri="http://schemas.microsoft.com/office/2006/metadata/properties"/>
    <ds:schemaRef ds:uri="http://schemas.microsoft.com/office/infopath/2007/PartnerControls"/>
    <ds:schemaRef ds:uri="81ed1eda-cf45-437b-9634-912c36f21061"/>
    <ds:schemaRef ds:uri="d8831093-0a0f-49b6-94a7-ab161e1b032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16</vt:i4>
      </vt:variant>
    </vt:vector>
  </HeadingPairs>
  <TitlesOfParts>
    <vt:vector size="20" baseType="lpstr">
      <vt:lpstr>Setup</vt:lpstr>
      <vt:lpstr>Instructions</vt:lpstr>
      <vt:lpstr>New Plant</vt:lpstr>
      <vt:lpstr>Existing Plant</vt:lpstr>
      <vt:lpstr>buildingcode</vt:lpstr>
      <vt:lpstr>Codes</vt:lpstr>
      <vt:lpstr>condition</vt:lpstr>
      <vt:lpstr>conditiondata</vt:lpstr>
      <vt:lpstr>criticality</vt:lpstr>
      <vt:lpstr>criticalitydata</vt:lpstr>
      <vt:lpstr>easting</vt:lpstr>
      <vt:lpstr>lastrow</vt:lpstr>
      <vt:lpstr>masterrow</vt:lpstr>
      <vt:lpstr>northing</vt:lpstr>
      <vt:lpstr>obsolescence</vt:lpstr>
      <vt:lpstr>obsolescencedata</vt:lpstr>
      <vt:lpstr>projecttitle</vt:lpstr>
      <vt:lpstr>sitecode</vt:lpstr>
      <vt:lpstr>Specificdata</vt:lpstr>
      <vt:lpstr>Type_Description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Stephen Lea</dc:creator>
  <cp:lastModifiedBy>James Hall-Jones</cp:lastModifiedBy>
  <dcterms:created xsi:type="dcterms:W3CDTF">2020-07-08T06:32:52Z</dcterms:created>
  <dcterms:modified xsi:type="dcterms:W3CDTF">2026-08-17T14:37:02Z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W-DOC-ID">
    <vt:lpwstr>fa9b1654806b4ebdbe35c696d60d07a4</vt:lpwstr>
  </property>
  <property fmtid="{D5CDD505-2E9C-101B-9397-08002B2CF9AE}" pid="3" name="SW-CACHED-DLP-SCORE">
    <vt:lpwstr/>
  </property>
  <property fmtid="{D5CDD505-2E9C-101B-9397-08002B2CF9AE}" pid="4" name="SW-CACHED-CLASSIFICATION-ID">
    <vt:lpwstr/>
  </property>
  <property fmtid="{D5CDD505-2E9C-101B-9397-08002B2CF9AE}" pid="5" name="SW-CLASSIFICATION-ID">
    <vt:lpwstr>OfficialLabel</vt:lpwstr>
  </property>
  <property fmtid="{D5CDD505-2E9C-101B-9397-08002B2CF9AE}" pid="6" name="SW-CLASSIFIED-BY">
    <vt:lpwstr>steve.lea@conwy.gov.uk</vt:lpwstr>
  </property>
  <property fmtid="{D5CDD505-2E9C-101B-9397-08002B2CF9AE}" pid="7" name="SW-CLASSIFICATION-DATE">
    <vt:lpwstr>2020-07-08T06:32:13.0864447Z</vt:lpwstr>
  </property>
  <property fmtid="{D5CDD505-2E9C-101B-9397-08002B2CF9AE}" pid="8" name="SW-META-DATA">
    <vt:lpwstr>!!!EGSTAMP:6153e670-182e-4ac4-86db-6bc520f0a05b:OfficialLabel;S=0;DESCRIPTION=Non-Sensitive!!!</vt:lpwstr>
  </property>
  <property fmtid="{D5CDD505-2E9C-101B-9397-08002B2CF9AE}" pid="9" name="SW-CLASSIFY-HEADER">
    <vt:lpwstr/>
  </property>
  <property fmtid="{D5CDD505-2E9C-101B-9397-08002B2CF9AE}" pid="10" name="SW-CLASSIFY-FOOTER">
    <vt:lpwstr/>
  </property>
  <property fmtid="{D5CDD505-2E9C-101B-9397-08002B2CF9AE}" pid="11" name="SW-CLASSIFY-WATERMARK">
    <vt:lpwstr/>
  </property>
  <property fmtid="{D5CDD505-2E9C-101B-9397-08002B2CF9AE}" pid="12" name="SW-FINGERPRINT">
    <vt:lpwstr>PArIV9TtZzsJZ9tdSU36BkUmqhm1a+9ce/6dxGzZ2w8=</vt:lpwstr>
  </property>
  <property fmtid="{D5CDD505-2E9C-101B-9397-08002B2CF9AE}" pid="13" name="ContentTypeId">
    <vt:lpwstr>0x010100163646B660283A408CA1435F2C7C2198</vt:lpwstr>
  </property>
  <property fmtid="{D5CDD505-2E9C-101B-9397-08002B2CF9AE}" pid="14" name="MediaServiceImageTags">
    <vt:lpwstr/>
  </property>
</Properties>
</file>